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340" yWindow="-15" windowWidth="19170" windowHeight="6390" tabRatio="887"/>
  </bookViews>
  <sheets>
    <sheet name="Personal" sheetId="67" r:id="rId1"/>
    <sheet name="Factor multiplicador" sheetId="64" r:id="rId2"/>
    <sheet name="Salarios" sheetId="66" r:id="rId3"/>
    <sheet name="presupuesto" sheetId="45" r:id="rId4"/>
    <sheet name="Inflacion" sheetId="68" r:id="rId5"/>
  </sheets>
  <definedNames>
    <definedName name="_xlnm._FilterDatabase" localSheetId="3" hidden="1">presupuesto!$B$6:$H$62</definedName>
    <definedName name="_xlnm.Print_Area" localSheetId="1">'Factor multiplicador'!$A$1:$D$35</definedName>
    <definedName name="_xlnm.Print_Area" localSheetId="4">Inflacion!$A$1:$U$47</definedName>
    <definedName name="_xlnm.Print_Area" localSheetId="0">Personal!$C$1:$I$86</definedName>
    <definedName name="_xlnm.Print_Area" localSheetId="3">presupuesto!$B$6:$H$99</definedName>
    <definedName name="_xlnm.Print_Area" localSheetId="2">Salarios!$A$4:$N$94</definedName>
    <definedName name="_xlnm.Print_Titles" localSheetId="1">'Factor multiplicador'!$A:$A,'Factor multiplicador'!$1:$3</definedName>
  </definedNames>
  <calcPr calcId="124519"/>
</workbook>
</file>

<file path=xl/calcChain.xml><?xml version="1.0" encoding="utf-8"?>
<calcChain xmlns="http://schemas.openxmlformats.org/spreadsheetml/2006/main">
  <c r="C20" i="45"/>
  <c r="D20" s="1"/>
  <c r="E20"/>
  <c r="F20"/>
  <c r="C21"/>
  <c r="D21" s="1"/>
  <c r="E21"/>
  <c r="F21"/>
  <c r="C22"/>
  <c r="D22" s="1"/>
  <c r="E22"/>
  <c r="F22"/>
  <c r="C23"/>
  <c r="D23" s="1"/>
  <c r="E23"/>
  <c r="F23"/>
  <c r="C24"/>
  <c r="D24" s="1"/>
  <c r="E24"/>
  <c r="F24"/>
  <c r="C25"/>
  <c r="D25" s="1"/>
  <c r="E25"/>
  <c r="F25"/>
  <c r="C26"/>
  <c r="D26" s="1"/>
  <c r="E26"/>
  <c r="F26"/>
  <c r="C27"/>
  <c r="D27" s="1"/>
  <c r="E27"/>
  <c r="F27"/>
  <c r="C28"/>
  <c r="D28" s="1"/>
  <c r="E28"/>
  <c r="F28"/>
  <c r="E14"/>
  <c r="F14"/>
  <c r="E15"/>
  <c r="F15"/>
  <c r="C14"/>
  <c r="G14" s="1"/>
  <c r="C15"/>
  <c r="G15" s="1"/>
  <c r="H17" i="67"/>
  <c r="E17"/>
  <c r="R43" i="68"/>
  <c r="R38"/>
  <c r="F54" i="45"/>
  <c r="F55"/>
  <c r="F56"/>
  <c r="F57"/>
  <c r="F58"/>
  <c r="E55"/>
  <c r="E56"/>
  <c r="E57"/>
  <c r="E58"/>
  <c r="E54"/>
  <c r="C54"/>
  <c r="D54" s="1"/>
  <c r="C55"/>
  <c r="D55" s="1"/>
  <c r="C56"/>
  <c r="D56" s="1"/>
  <c r="C57"/>
  <c r="D57" s="1"/>
  <c r="C58"/>
  <c r="D58" s="1"/>
  <c r="H57" i="67"/>
  <c r="H58"/>
  <c r="H59"/>
  <c r="H60"/>
  <c r="H61"/>
  <c r="E57"/>
  <c r="E58"/>
  <c r="E59"/>
  <c r="E60"/>
  <c r="E61"/>
  <c r="J88" i="45"/>
  <c r="C88"/>
  <c r="G88" s="1"/>
  <c r="F88"/>
  <c r="E67" i="67"/>
  <c r="C95" i="45"/>
  <c r="E95" s="1"/>
  <c r="C94"/>
  <c r="G94" s="1"/>
  <c r="C93"/>
  <c r="E93" s="1"/>
  <c r="C92"/>
  <c r="G92" s="1"/>
  <c r="C91"/>
  <c r="E91" s="1"/>
  <c r="F87"/>
  <c r="F86"/>
  <c r="E66" i="67"/>
  <c r="E68"/>
  <c r="E69"/>
  <c r="E70"/>
  <c r="E71"/>
  <c r="E72"/>
  <c r="E73"/>
  <c r="E74"/>
  <c r="E65"/>
  <c r="C87" i="45"/>
  <c r="G87" s="1"/>
  <c r="C86"/>
  <c r="E86" s="1"/>
  <c r="E62" i="67"/>
  <c r="E63"/>
  <c r="E64"/>
  <c r="A62"/>
  <c r="A63"/>
  <c r="A64"/>
  <c r="A65"/>
  <c r="A66"/>
  <c r="A68"/>
  <c r="A69"/>
  <c r="A70"/>
  <c r="A71"/>
  <c r="A72"/>
  <c r="A73"/>
  <c r="A74"/>
  <c r="H16" i="45"/>
  <c r="H17"/>
  <c r="H32"/>
  <c r="H38"/>
  <c r="H43"/>
  <c r="G32"/>
  <c r="G38"/>
  <c r="G43"/>
  <c r="G58"/>
  <c r="F19"/>
  <c r="F29"/>
  <c r="F30"/>
  <c r="F31"/>
  <c r="F32"/>
  <c r="F33"/>
  <c r="F34"/>
  <c r="F35"/>
  <c r="F36"/>
  <c r="F37"/>
  <c r="F38"/>
  <c r="F39"/>
  <c r="F40"/>
  <c r="F41"/>
  <c r="F42"/>
  <c r="F43"/>
  <c r="F44"/>
  <c r="F45"/>
  <c r="F46"/>
  <c r="F47"/>
  <c r="F48"/>
  <c r="F49"/>
  <c r="F50"/>
  <c r="F51"/>
  <c r="F52"/>
  <c r="F53"/>
  <c r="F13"/>
  <c r="A24" i="67"/>
  <c r="C59" i="45"/>
  <c r="F59" s="1"/>
  <c r="E82" i="67"/>
  <c r="H16"/>
  <c r="H18"/>
  <c r="H19"/>
  <c r="H20"/>
  <c r="H21"/>
  <c r="H22"/>
  <c r="H23"/>
  <c r="H24"/>
  <c r="H25"/>
  <c r="H26"/>
  <c r="H27"/>
  <c r="H28"/>
  <c r="H29"/>
  <c r="H30"/>
  <c r="H31"/>
  <c r="H32"/>
  <c r="H33"/>
  <c r="H34"/>
  <c r="H35"/>
  <c r="H36"/>
  <c r="H37"/>
  <c r="H38"/>
  <c r="H39"/>
  <c r="H40"/>
  <c r="H41"/>
  <c r="H42"/>
  <c r="H43"/>
  <c r="H44"/>
  <c r="H45"/>
  <c r="H46"/>
  <c r="H47"/>
  <c r="H48"/>
  <c r="H49"/>
  <c r="H50"/>
  <c r="H51"/>
  <c r="H52"/>
  <c r="H53"/>
  <c r="H54"/>
  <c r="H55"/>
  <c r="H56"/>
  <c r="H15"/>
  <c r="A55"/>
  <c r="A56"/>
  <c r="E19" i="45"/>
  <c r="E29"/>
  <c r="E30"/>
  <c r="E31"/>
  <c r="E32"/>
  <c r="E34"/>
  <c r="E35"/>
  <c r="E36"/>
  <c r="E37"/>
  <c r="E38"/>
  <c r="E40"/>
  <c r="E41"/>
  <c r="E42"/>
  <c r="E43"/>
  <c r="E45"/>
  <c r="E46"/>
  <c r="E47"/>
  <c r="E48"/>
  <c r="E49"/>
  <c r="E50"/>
  <c r="E51"/>
  <c r="E52"/>
  <c r="E53"/>
  <c r="E16"/>
  <c r="E18"/>
  <c r="E13"/>
  <c r="E12"/>
  <c r="G16"/>
  <c r="F16"/>
  <c r="F18"/>
  <c r="D43"/>
  <c r="D32"/>
  <c r="D38"/>
  <c r="D16"/>
  <c r="C53"/>
  <c r="D53" s="1"/>
  <c r="C52"/>
  <c r="D52" s="1"/>
  <c r="C51"/>
  <c r="D51" s="1"/>
  <c r="C50"/>
  <c r="D50" s="1"/>
  <c r="C49"/>
  <c r="D49" s="1"/>
  <c r="C48"/>
  <c r="D48" s="1"/>
  <c r="C47"/>
  <c r="D47" s="1"/>
  <c r="C46"/>
  <c r="D46" s="1"/>
  <c r="C45"/>
  <c r="D45" s="1"/>
  <c r="C42"/>
  <c r="D42" s="1"/>
  <c r="C41"/>
  <c r="C40"/>
  <c r="D40" s="1"/>
  <c r="C37"/>
  <c r="D37" s="1"/>
  <c r="C36"/>
  <c r="C35"/>
  <c r="C34"/>
  <c r="C19"/>
  <c r="C29"/>
  <c r="C30"/>
  <c r="C31"/>
  <c r="D31" s="1"/>
  <c r="C18"/>
  <c r="D18" s="1"/>
  <c r="C13"/>
  <c r="D13" s="1"/>
  <c r="C12"/>
  <c r="G12" s="1"/>
  <c r="F12"/>
  <c r="A15" i="67"/>
  <c r="D12" i="45"/>
  <c r="E81" i="67"/>
  <c r="E52"/>
  <c r="E53"/>
  <c r="E54"/>
  <c r="E55"/>
  <c r="E56"/>
  <c r="G28" i="45" l="1"/>
  <c r="G22"/>
  <c r="G21"/>
  <c r="H28"/>
  <c r="G27"/>
  <c r="G26"/>
  <c r="G25"/>
  <c r="G24"/>
  <c r="H26"/>
  <c r="H27"/>
  <c r="H25"/>
  <c r="H24"/>
  <c r="G23"/>
  <c r="H23"/>
  <c r="H22"/>
  <c r="H21"/>
  <c r="G20"/>
  <c r="H20"/>
  <c r="D15"/>
  <c r="H15" s="1"/>
  <c r="D14"/>
  <c r="H14" s="1"/>
  <c r="H58"/>
  <c r="E88"/>
  <c r="H88" s="1"/>
  <c r="G93"/>
  <c r="H93" s="1"/>
  <c r="G95"/>
  <c r="H95" s="1"/>
  <c r="E87"/>
  <c r="H87" s="1"/>
  <c r="G86"/>
  <c r="H86" s="1"/>
  <c r="G91"/>
  <c r="H91" s="1"/>
  <c r="E94"/>
  <c r="H94" s="1"/>
  <c r="E92"/>
  <c r="H92" s="1"/>
  <c r="D59"/>
  <c r="G13"/>
  <c r="G52"/>
  <c r="G50"/>
  <c r="G48"/>
  <c r="G46"/>
  <c r="G41"/>
  <c r="G36"/>
  <c r="G34"/>
  <c r="G31"/>
  <c r="H31" s="1"/>
  <c r="G29"/>
  <c r="G19"/>
  <c r="G59"/>
  <c r="G53"/>
  <c r="G51"/>
  <c r="G49"/>
  <c r="G47"/>
  <c r="G45"/>
  <c r="H45" s="1"/>
  <c r="G42"/>
  <c r="H42" s="1"/>
  <c r="G40"/>
  <c r="H40" s="1"/>
  <c r="G37"/>
  <c r="H37" s="1"/>
  <c r="G35"/>
  <c r="G30"/>
  <c r="H12"/>
  <c r="D30"/>
  <c r="H30" s="1"/>
  <c r="D29"/>
  <c r="D36"/>
  <c r="D34"/>
  <c r="G18"/>
  <c r="H18" s="1"/>
  <c r="D41"/>
  <c r="H41" s="1"/>
  <c r="H49"/>
  <c r="H47"/>
  <c r="D19"/>
  <c r="H19" s="1"/>
  <c r="D35"/>
  <c r="H50"/>
  <c r="H48"/>
  <c r="H46"/>
  <c r="H52"/>
  <c r="A16" i="67"/>
  <c r="A18"/>
  <c r="A19"/>
  <c r="A20"/>
  <c r="A21"/>
  <c r="A22"/>
  <c r="A23"/>
  <c r="A25"/>
  <c r="A26"/>
  <c r="A27"/>
  <c r="A28"/>
  <c r="A29"/>
  <c r="A30"/>
  <c r="A31"/>
  <c r="A32"/>
  <c r="A33"/>
  <c r="A34"/>
  <c r="A35"/>
  <c r="A36"/>
  <c r="A37"/>
  <c r="A38"/>
  <c r="A39"/>
  <c r="A40"/>
  <c r="A41"/>
  <c r="A42"/>
  <c r="A43"/>
  <c r="A44"/>
  <c r="A45"/>
  <c r="A46"/>
  <c r="A47"/>
  <c r="A48"/>
  <c r="A49"/>
  <c r="A50"/>
  <c r="A51"/>
  <c r="A52"/>
  <c r="A53"/>
  <c r="A54"/>
  <c r="E35"/>
  <c r="E36"/>
  <c r="E37"/>
  <c r="E38"/>
  <c r="E39"/>
  <c r="E40"/>
  <c r="E41"/>
  <c r="E42"/>
  <c r="E43"/>
  <c r="E44"/>
  <c r="E45"/>
  <c r="E46"/>
  <c r="E47"/>
  <c r="E48"/>
  <c r="E49"/>
  <c r="E50"/>
  <c r="E51"/>
  <c r="E21"/>
  <c r="E22"/>
  <c r="E24"/>
  <c r="E25"/>
  <c r="E26"/>
  <c r="E27"/>
  <c r="E28"/>
  <c r="E29"/>
  <c r="E30"/>
  <c r="E31"/>
  <c r="E32"/>
  <c r="E33"/>
  <c r="E34"/>
  <c r="E23"/>
  <c r="E15"/>
  <c r="E16"/>
  <c r="E18"/>
  <c r="E19"/>
  <c r="D31" i="64"/>
  <c r="D15"/>
  <c r="D11"/>
  <c r="D6"/>
  <c r="D35" s="1"/>
  <c r="H61" i="45" s="1"/>
  <c r="H59" l="1"/>
  <c r="H51"/>
  <c r="H34"/>
  <c r="H29"/>
  <c r="H35"/>
  <c r="H53"/>
  <c r="H13"/>
  <c r="H36"/>
  <c r="D22" i="64"/>
  <c r="H96" i="45"/>
  <c r="H60" l="1"/>
  <c r="H62" l="1"/>
  <c r="H97" s="1"/>
  <c r="H98" s="1"/>
  <c r="H99" s="1"/>
</calcChain>
</file>

<file path=xl/comments1.xml><?xml version="1.0" encoding="utf-8"?>
<comments xmlns="http://schemas.openxmlformats.org/spreadsheetml/2006/main">
  <authors>
    <author>Valued User</author>
  </authors>
  <commentList>
    <comment ref="D13" authorId="0">
      <text>
        <r>
          <rPr>
            <b/>
            <sz val="9"/>
            <color indexed="81"/>
            <rFont val="Tahoma"/>
            <family val="2"/>
          </rPr>
          <t>Valued User:</t>
        </r>
        <r>
          <rPr>
            <sz val="9"/>
            <color indexed="81"/>
            <rFont val="Tahoma"/>
            <family val="2"/>
          </rPr>
          <t xml:space="preserve">
Colocar una x el personal solicitado
</t>
        </r>
      </text>
    </comment>
    <comment ref="F13" authorId="0">
      <text>
        <r>
          <rPr>
            <b/>
            <sz val="9"/>
            <color indexed="81"/>
            <rFont val="Tahoma"/>
            <family val="2"/>
          </rPr>
          <t>Valued User:</t>
        </r>
        <r>
          <rPr>
            <sz val="9"/>
            <color indexed="81"/>
            <rFont val="Tahoma"/>
            <family val="2"/>
          </rPr>
          <t xml:space="preserve">
introducir la categoría si el condicional de la columna E lo especifica</t>
        </r>
      </text>
    </comment>
    <comment ref="G13" authorId="0">
      <text>
        <r>
          <rPr>
            <b/>
            <sz val="9"/>
            <color indexed="81"/>
            <rFont val="Tahoma"/>
            <family val="2"/>
          </rPr>
          <t>Valued User:</t>
        </r>
        <r>
          <rPr>
            <sz val="9"/>
            <color indexed="81"/>
            <rFont val="Tahoma"/>
            <family val="2"/>
          </rPr>
          <t xml:space="preserve">
Introduzca la dedicación del personal si el condicional de la columna E lo especifica</t>
        </r>
      </text>
    </comment>
    <comment ref="I13" authorId="0">
      <text>
        <r>
          <rPr>
            <b/>
            <sz val="9"/>
            <color indexed="81"/>
            <rFont val="Tahoma"/>
            <charset val="1"/>
          </rPr>
          <t>Valued User:</t>
        </r>
        <r>
          <rPr>
            <sz val="9"/>
            <color indexed="81"/>
            <rFont val="Tahoma"/>
            <charset val="1"/>
          </rPr>
          <t xml:space="preserve">
colocar una x si se tiene prima regional</t>
        </r>
      </text>
    </comment>
    <comment ref="F80" authorId="0">
      <text>
        <r>
          <rPr>
            <b/>
            <sz val="9"/>
            <color indexed="81"/>
            <rFont val="Tahoma"/>
            <charset val="1"/>
          </rPr>
          <t>Valued User:</t>
        </r>
        <r>
          <rPr>
            <sz val="9"/>
            <color indexed="81"/>
            <rFont val="Tahoma"/>
            <charset val="1"/>
          </rPr>
          <t xml:space="preserve">
establecer el valor mensual</t>
        </r>
      </text>
    </comment>
    <comment ref="D81" authorId="0">
      <text>
        <r>
          <rPr>
            <b/>
            <sz val="9"/>
            <color indexed="81"/>
            <rFont val="Tahoma"/>
            <charset val="1"/>
          </rPr>
          <t>Valued User:</t>
        </r>
        <r>
          <rPr>
            <sz val="9"/>
            <color indexed="81"/>
            <rFont val="Tahoma"/>
            <charset val="1"/>
          </rPr>
          <t xml:space="preserve">
colocar una x si se tiene prima regional</t>
        </r>
      </text>
    </comment>
    <comment ref="D82" authorId="0">
      <text>
        <r>
          <rPr>
            <b/>
            <sz val="9"/>
            <color indexed="81"/>
            <rFont val="Tahoma"/>
            <charset val="1"/>
          </rPr>
          <t>Valued User:</t>
        </r>
        <r>
          <rPr>
            <sz val="9"/>
            <color indexed="81"/>
            <rFont val="Tahoma"/>
            <charset val="1"/>
          </rPr>
          <t xml:space="preserve">
colocar una x si se tiene horas extras</t>
        </r>
      </text>
    </comment>
    <comment ref="D85" authorId="0">
      <text>
        <r>
          <rPr>
            <b/>
            <sz val="9"/>
            <color indexed="81"/>
            <rFont val="Tahoma"/>
            <charset val="1"/>
          </rPr>
          <t>Valued User:</t>
        </r>
        <r>
          <rPr>
            <sz val="9"/>
            <color indexed="81"/>
            <rFont val="Tahoma"/>
            <charset val="1"/>
          </rPr>
          <t xml:space="preserve">
insertar el numero de meses de duración de la interventoría</t>
        </r>
      </text>
    </comment>
  </commentList>
</comments>
</file>

<file path=xl/comments2.xml><?xml version="1.0" encoding="utf-8"?>
<comments xmlns="http://schemas.openxmlformats.org/spreadsheetml/2006/main">
  <authors>
    <author>Valued User</author>
  </authors>
  <commentList>
    <comment ref="C7" authorId="0">
      <text>
        <r>
          <rPr>
            <b/>
            <sz val="9"/>
            <color indexed="81"/>
            <rFont val="Tahoma"/>
            <charset val="1"/>
          </rPr>
          <t>Valued User:</t>
        </r>
        <r>
          <rPr>
            <sz val="9"/>
            <color indexed="81"/>
            <rFont val="Tahoma"/>
            <charset val="1"/>
          </rPr>
          <t xml:space="preserve">
1 mes por año
</t>
        </r>
      </text>
    </comment>
    <comment ref="C8" authorId="0">
      <text>
        <r>
          <rPr>
            <b/>
            <sz val="9"/>
            <color indexed="81"/>
            <rFont val="Tahoma"/>
            <charset val="1"/>
          </rPr>
          <t>Valued User:</t>
        </r>
        <r>
          <rPr>
            <sz val="9"/>
            <color indexed="81"/>
            <rFont val="Tahoma"/>
            <charset val="1"/>
          </rPr>
          <t xml:space="preserve">
el 12 % de las cesantias</t>
        </r>
      </text>
    </comment>
    <comment ref="C9" authorId="0">
      <text>
        <r>
          <rPr>
            <b/>
            <sz val="9"/>
            <color indexed="81"/>
            <rFont val="Tahoma"/>
            <charset val="1"/>
          </rPr>
          <t>Valued User:</t>
        </r>
        <r>
          <rPr>
            <sz val="9"/>
            <color indexed="81"/>
            <rFont val="Tahoma"/>
            <charset val="1"/>
          </rPr>
          <t xml:space="preserve">
1 mes por año
</t>
        </r>
      </text>
    </comment>
    <comment ref="C10" authorId="0">
      <text>
        <r>
          <rPr>
            <b/>
            <sz val="9"/>
            <color indexed="81"/>
            <rFont val="Tahoma"/>
            <charset val="1"/>
          </rPr>
          <t>Valued User:</t>
        </r>
        <r>
          <rPr>
            <sz val="9"/>
            <color indexed="81"/>
            <rFont val="Tahoma"/>
            <charset val="1"/>
          </rPr>
          <t xml:space="preserve">
15 dias por año</t>
        </r>
      </text>
    </comment>
  </commentList>
</comments>
</file>

<file path=xl/sharedStrings.xml><?xml version="1.0" encoding="utf-8"?>
<sst xmlns="http://schemas.openxmlformats.org/spreadsheetml/2006/main" count="280" uniqueCount="173">
  <si>
    <t>CARGO / OFICIO</t>
  </si>
  <si>
    <t>PERSONAL PROFESIONAL</t>
  </si>
  <si>
    <t>PERSONAL TÉCNICO</t>
  </si>
  <si>
    <t>Cadenero 1</t>
  </si>
  <si>
    <t>Hoja 2 de 2</t>
  </si>
  <si>
    <t>CONCEPTO</t>
  </si>
  <si>
    <t>OTROS COSTOS</t>
  </si>
  <si>
    <t>COSTOS DIRECTOS DE PERSONAL</t>
  </si>
  <si>
    <t>OTROS COSTOS DIRECTOS</t>
  </si>
  <si>
    <t>UNIDAD</t>
  </si>
  <si>
    <t>Mes</t>
  </si>
  <si>
    <t>FORMULARIO No. 1</t>
  </si>
  <si>
    <t>Equipo completo de topografía</t>
  </si>
  <si>
    <t>Dotación Oficina-Campamento</t>
  </si>
  <si>
    <t>Cadenero 2</t>
  </si>
  <si>
    <t>MINISTERIO DE TRANSPORTE</t>
  </si>
  <si>
    <t>INSTITUTO NACIONAL DE VÍAS</t>
  </si>
  <si>
    <t>Vehiculos &gt; 2000 c.c.</t>
  </si>
  <si>
    <t>Transporte Aéreo</t>
  </si>
  <si>
    <t>Transportes Terrestres</t>
  </si>
  <si>
    <t>Oficina Campamento (Servicios públicos)</t>
  </si>
  <si>
    <t>Reproducción de documentos  y edición de informes</t>
  </si>
  <si>
    <t>según comproban.</t>
  </si>
  <si>
    <t>MÓDULO 1</t>
  </si>
  <si>
    <t>CONCURSO PUBLICO DGA - XXX - 2007</t>
  </si>
  <si>
    <t>SECRETARÍA GENERAL TÉCNICA - PLAN 2500</t>
  </si>
  <si>
    <t>PRESUPUESTO OFICIAL - EJECUCION DE OBRA</t>
  </si>
  <si>
    <t>OBJETO : INTERVENTORÍA DE LA PAVIMENTACIÓN Y/O REPAVIMENTACIÓN DE LAS VÍAS INCLUIDAS DENTRO DEL PROGRAMA DE PAVIMENTACIÓN DE INFRAESTRUCTURA VIAL DE INTEGRACIÓN Y DESARROLLO, VIA SOATA - BOAVITA - LA UVITA CON UNA LONGITUD DE 2,5 KM</t>
  </si>
  <si>
    <t>OBJETO : INTERVENTORÍA DE LA RECONSTRUCCIÓN, PAVIMENTACIÓN Y/O REPAVIMENTACIÓN DE LAS VÍAS INCLUIDAS EN EL PROGRAMA DE PAVIMENTACIÓN DE INFRAESTRUCTURA VIAL DE INTEGRACIÓN Y DESARROLLO REGIONAL PLAN 2500 EN LOS DEPARTAMENTOS DE BOLÍVAR Y CÓRDOBA, VIA LA APARTADA - AYAPEL  CON UNA LONGITUD DE 15 KILOMETROS</t>
  </si>
  <si>
    <t>CAN.</t>
  </si>
  <si>
    <t>PRIMA REGIONAL</t>
  </si>
  <si>
    <t>Colombia, Indice de Precios al Consumidor (IPC)</t>
  </si>
  <si>
    <t>Indices - Serie de empalme</t>
  </si>
  <si>
    <t>1994 - 2009</t>
  </si>
  <si>
    <t>Base Diciembre de 2008 = 100,00</t>
  </si>
  <si>
    <t>Enero</t>
  </si>
  <si>
    <t>Febrero</t>
  </si>
  <si>
    <t>Marzo</t>
  </si>
  <si>
    <t>Abril</t>
  </si>
  <si>
    <t>Mayo</t>
  </si>
  <si>
    <t>Junio</t>
  </si>
  <si>
    <t>Julio</t>
  </si>
  <si>
    <t>Agosto</t>
  </si>
  <si>
    <t>Septiembre</t>
  </si>
  <si>
    <t>Octubre</t>
  </si>
  <si>
    <t>Noviembre</t>
  </si>
  <si>
    <t>Diciembre</t>
  </si>
  <si>
    <t>* Entre octubre de 2006 y septiembre de 2007 se realizó la Encuesta de Ingresos y Gastos en el macro de la Gran Encuesta Integrada de Hogares, teniendo una cobertura de 42733 hogares para las 24 principales ciudades del país, lo cual permitió determinar cambios en los hábitos de consumo y la estructura del gasto de la población colombiana. Con los resultados de esta encuesta, bajo el trabajo de un grupo interdisciplinario de especialistas y la asesoría de la entidad estadística del Canadá, se desarrollo una nueva metodología para calcular el IPC, que es aplicada a partir de enero de 2009. Se creó una nueva canasta con una estructura de dos niveles, uno fijo y uno flexible, que permite actualizar la  canasta de bienes y servicios, por cambios en el consumo final en un periodo relativamente. Además de la ampliación de la canasta, el nuevo IPC-08 amplió su cobertura geográfica a 24 ciudades.</t>
  </si>
  <si>
    <t>Fuente: DANE</t>
  </si>
  <si>
    <t>TOTAL COSTOS DE PERSONAL =</t>
  </si>
  <si>
    <t xml:space="preserve">TOTAL OTROS COSTOS DIRECTOS = </t>
  </si>
  <si>
    <t>COSTO BÁSICO =</t>
  </si>
  <si>
    <t xml:space="preserve">IVA = 16% </t>
  </si>
  <si>
    <t>COSTO TOTAL =</t>
  </si>
  <si>
    <t xml:space="preserve">SUELDO Y/O JORNAL MENSUAL               </t>
  </si>
  <si>
    <t xml:space="preserve">VALOR PARCIAL                     ($)             </t>
  </si>
  <si>
    <t xml:space="preserve">SUBTOTAL COSTOS DE PERSONAL = </t>
  </si>
  <si>
    <t xml:space="preserve">FACTOR MULTIPLICADOR </t>
  </si>
  <si>
    <t xml:space="preserve">COSTO ($)       </t>
  </si>
  <si>
    <t xml:space="preserve">VALOR PARCIAL ($) </t>
  </si>
  <si>
    <t xml:space="preserve">DEDICACIÓN                        </t>
  </si>
  <si>
    <t xml:space="preserve">MESES                        </t>
  </si>
  <si>
    <t>DESGLOSE FACTOR MULTIPLICADOR</t>
  </si>
  <si>
    <t>INTERVENTORIA  DE LAS OBRAS PARA LA CONSERVACION DEL PUENTE LAUREANO GOMEZ DE LA CARRETERA BARRANQUILLA-SANTA MARTA, RUTA 9007</t>
  </si>
  <si>
    <t>ITEM</t>
  </si>
  <si>
    <t>DESCRIPCION</t>
  </si>
  <si>
    <t>%</t>
  </si>
  <si>
    <t>A</t>
  </si>
  <si>
    <t>SALARIO BASICO (NOMINA TOTAL MENSUAL)</t>
  </si>
  <si>
    <t>B</t>
  </si>
  <si>
    <t>PRESTACIONES SOCIALES</t>
  </si>
  <si>
    <t>CESANTIAS</t>
  </si>
  <si>
    <t>INTERESES A LAS CESANTIAS</t>
  </si>
  <si>
    <t>PRIMA</t>
  </si>
  <si>
    <t>VACACIONES</t>
  </si>
  <si>
    <t>C</t>
  </si>
  <si>
    <t>SISTEMA DE SEGURIDAD SOCIAL INTEGRAL</t>
  </si>
  <si>
    <t>SALUD</t>
  </si>
  <si>
    <t>PENSION</t>
  </si>
  <si>
    <t>ARP</t>
  </si>
  <si>
    <t>D</t>
  </si>
  <si>
    <t>OTROS (PARAFISCALES)</t>
  </si>
  <si>
    <t>CAJAS DE COMPENSACION FAMILIAR</t>
  </si>
  <si>
    <t>SENA</t>
  </si>
  <si>
    <t>INSTITUTO COLOMBIANO DE BIENESTAR FAMILIAR</t>
  </si>
  <si>
    <t>DOTACION</t>
  </si>
  <si>
    <t>INCAPACIDADES</t>
  </si>
  <si>
    <t>SUBTOTAL A+B+C+D</t>
  </si>
  <si>
    <t>E</t>
  </si>
  <si>
    <t>COSTOS INDIRECTOS</t>
  </si>
  <si>
    <t>E1</t>
  </si>
  <si>
    <t>GASTOS GENERALES Y DE ADMINISTRACION</t>
  </si>
  <si>
    <t>E2</t>
  </si>
  <si>
    <t>IMPUESTOS, TIMBRES, PERFECCIONAMIENTO</t>
  </si>
  <si>
    <t>SUBTOTAL E1+E2</t>
  </si>
  <si>
    <t>F</t>
  </si>
  <si>
    <t>HONORARIOS</t>
  </si>
  <si>
    <t>FACTOR MULTIPLICADOR (A+B+C+D+E+F)</t>
  </si>
  <si>
    <t xml:space="preserve">Director de proyectos </t>
  </si>
  <si>
    <t>PERSONAL</t>
  </si>
  <si>
    <t>CATEGORIA</t>
  </si>
  <si>
    <t>SUELDO MENSUAL</t>
  </si>
  <si>
    <t>PROFESIONAL (Años)</t>
  </si>
  <si>
    <t>ESPECIFICA (Años)</t>
  </si>
  <si>
    <t>Mínimo 12</t>
  </si>
  <si>
    <t>Mínimo 10</t>
  </si>
  <si>
    <t>Mínimo 7</t>
  </si>
  <si>
    <t>Mínimo 8</t>
  </si>
  <si>
    <t>Mínimo 5</t>
  </si>
  <si>
    <t>Mínimo 6</t>
  </si>
  <si>
    <t>Mínimo 4</t>
  </si>
  <si>
    <t>Mínimo 3</t>
  </si>
  <si>
    <t>Mínimo 1</t>
  </si>
  <si>
    <t>Mínimo 2</t>
  </si>
  <si>
    <t>Tecnólogo en áreas de Ingeniería</t>
  </si>
  <si>
    <t>Auxiliar de Ingeniería</t>
  </si>
  <si>
    <t>Dibujante 1</t>
  </si>
  <si>
    <t>Dibujante 2</t>
  </si>
  <si>
    <t>Topógrafo Inspector</t>
  </si>
  <si>
    <t>Topógrafo Auxiliar</t>
  </si>
  <si>
    <t>Batimetrista Inspector</t>
  </si>
  <si>
    <t>Batimetrista Auxiliar</t>
  </si>
  <si>
    <t>Laboratorista Inspector</t>
  </si>
  <si>
    <t>Laboratorista Auxiliar</t>
  </si>
  <si>
    <t>Operador Equipo de Perforación</t>
  </si>
  <si>
    <t>Operador Auxiliar de Equipo</t>
  </si>
  <si>
    <t>Inspector 1</t>
  </si>
  <si>
    <t>Inspector 2</t>
  </si>
  <si>
    <t>PERSONAL TECNICO</t>
  </si>
  <si>
    <t xml:space="preserve">Ingeniero Residente </t>
  </si>
  <si>
    <t xml:space="preserve">Ingeniero Auxiliar </t>
  </si>
  <si>
    <t>Administrador</t>
  </si>
  <si>
    <t>Auxiliar Administrativo</t>
  </si>
  <si>
    <t>Secretaria 1</t>
  </si>
  <si>
    <t>Secretaria 2</t>
  </si>
  <si>
    <t>PERSONAL ADMINISTRATIVO</t>
  </si>
  <si>
    <t>PERSONAL AUXILIAR TECNICO</t>
  </si>
  <si>
    <t>ESPECIALISTAS</t>
  </si>
  <si>
    <t>Especialista en Pavimentos</t>
  </si>
  <si>
    <t>Especialista en Geologia y Geotecnia</t>
  </si>
  <si>
    <t>Especialista en Hidraulica</t>
  </si>
  <si>
    <t>Especialista Ambiental</t>
  </si>
  <si>
    <t>Especialista en estructuras</t>
  </si>
  <si>
    <t>Especialista en Vias y transito.</t>
  </si>
  <si>
    <t>Especialista en sistemas de calidad</t>
  </si>
  <si>
    <t>Auditor de calidad</t>
  </si>
  <si>
    <t>Abogado</t>
  </si>
  <si>
    <t>CONDICIONAL</t>
  </si>
  <si>
    <t>DEDICACION</t>
  </si>
  <si>
    <t>datos encuesta y estudios</t>
  </si>
  <si>
    <t>Mensajero</t>
  </si>
  <si>
    <t>valor</t>
  </si>
  <si>
    <t>DURACION INTERVENTORIA</t>
  </si>
  <si>
    <t>meses</t>
  </si>
  <si>
    <t>DESPIDOS E INDEMNIZACIONES</t>
  </si>
  <si>
    <t>HORAS EXTRAS</t>
  </si>
  <si>
    <t xml:space="preserve">SEGÚN LA RESOLUCION 747 DEL 9 DE MARZO DE 1998 </t>
  </si>
  <si>
    <t>TARIFAS ACTUALIZADAS PARA EL 2010</t>
  </si>
  <si>
    <t>Valor mensual</t>
  </si>
  <si>
    <t>Descripción</t>
  </si>
  <si>
    <t xml:space="preserve">TIEMPO DE UTILIZACIÓN MENSUAL              </t>
  </si>
  <si>
    <t>Ensayos de laboratorios</t>
  </si>
  <si>
    <t>Arquitecto</t>
  </si>
  <si>
    <t>Ing. Industrial</t>
  </si>
  <si>
    <t>Sicólogo</t>
  </si>
  <si>
    <t>Trabajador Social</t>
  </si>
  <si>
    <t>Contador Público</t>
  </si>
  <si>
    <t>Se debe tener en cuenta ensayos requeridos</t>
  </si>
  <si>
    <t>En el caso que se requiera un factor multiplicador por la variación de costos por IPC (indice de precios al consumidor) se interpola con datos del DANE</t>
  </si>
  <si>
    <t>Valor IPC en octubre 2011</t>
  </si>
  <si>
    <t>Factor multiplicador a 10/2011</t>
  </si>
  <si>
    <t>Celdas para llenar en color:</t>
  </si>
  <si>
    <t>Teniendo en cuenta las siguientes tabla con los valores de acuerdo a la resolucion 747 y los precios del mercado, ingresar el valor mensual:</t>
  </si>
</sst>
</file>

<file path=xl/styles.xml><?xml version="1.0" encoding="utf-8"?>
<styleSheet xmlns="http://schemas.openxmlformats.org/spreadsheetml/2006/main">
  <numFmts count="17">
    <numFmt numFmtId="164" formatCode="_(* #,##0.00_);_(* \(#,##0.00\);_(* &quot;-&quot;??_);_(@_)"/>
    <numFmt numFmtId="165" formatCode="_ * #,##0.00_ ;_ * \-#,##0.00_ ;_ * &quot;-&quot;??_ ;_ @_ "/>
    <numFmt numFmtId="166" formatCode="[$$-500A]#,##0.00"/>
    <numFmt numFmtId="167" formatCode="_(* #,##0_);_(* \(#,##0\);_(* &quot;-&quot;??_);_(@_)"/>
    <numFmt numFmtId="168" formatCode="_([$€]* #,##0.00_);_([$€]* \(#,##0.00\);_([$€]* &quot;-&quot;??_);_(@_)"/>
    <numFmt numFmtId="169" formatCode="_-* #,##0.00\ _P_t_s_-;\-* #,##0.00\ _P_t_s_-;_-* &quot;-&quot;??\ _P_t_s_-;_-@_-"/>
    <numFmt numFmtId="170" formatCode="_-* #,##0.000000\ _P_t_s_-;\-* #,##0.000000\ _P_t_s_-;_-* &quot;-&quot;??\ _P_t_s_-;_-@_-"/>
    <numFmt numFmtId="171" formatCode="_-* #,##0.000\ _P_t_s_-;\-* #,##0.000\ _P_t_s_-;_-* &quot;-&quot;??\ _P_t_s_-;_-@_-"/>
    <numFmt numFmtId="172" formatCode="#,##0.000"/>
    <numFmt numFmtId="173" formatCode="_-* #,##0.0000\ _P_t_s_-;\-* #,##0.0000\ _P_t_s_-;_-* &quot;-&quot;??\ _P_t_s_-;_-@_-"/>
    <numFmt numFmtId="174" formatCode="0.000%"/>
    <numFmt numFmtId="175" formatCode="#,##0.0000"/>
    <numFmt numFmtId="176" formatCode="#,##0.00000"/>
    <numFmt numFmtId="177" formatCode="0.00000"/>
    <numFmt numFmtId="178" formatCode="0.000"/>
    <numFmt numFmtId="179" formatCode="0.0%"/>
    <numFmt numFmtId="180" formatCode="&quot;$&quot;\ #,##0.00"/>
  </numFmts>
  <fonts count="49">
    <font>
      <sz val="10"/>
      <name val="Arial"/>
    </font>
    <font>
      <b/>
      <sz val="10"/>
      <name val="Arial"/>
      <family val="2"/>
    </font>
    <font>
      <sz val="10"/>
      <name val="Arial"/>
      <family val="2"/>
    </font>
    <font>
      <sz val="8"/>
      <name val="Arial"/>
      <family val="2"/>
    </font>
    <font>
      <b/>
      <sz val="8"/>
      <name val="Arial"/>
      <family val="2"/>
    </font>
    <font>
      <b/>
      <sz val="14"/>
      <name val="Arial"/>
      <family val="2"/>
    </font>
    <font>
      <b/>
      <sz val="16"/>
      <name val="Arial"/>
      <family val="2"/>
    </font>
    <font>
      <b/>
      <sz val="9"/>
      <name val="Arial"/>
      <family val="2"/>
    </font>
    <font>
      <sz val="8"/>
      <name val="Arial"/>
      <family val="2"/>
    </font>
    <font>
      <b/>
      <sz val="12"/>
      <name val="Arial"/>
      <family val="2"/>
    </font>
    <font>
      <b/>
      <sz val="10"/>
      <name val="Arial"/>
      <family val="2"/>
    </font>
    <font>
      <sz val="9"/>
      <name val="Arial"/>
      <family val="2"/>
    </font>
    <font>
      <sz val="7"/>
      <name val="Arial"/>
      <family val="2"/>
    </font>
    <font>
      <sz val="12"/>
      <color indexed="17"/>
      <name val="Arial"/>
      <family val="2"/>
    </font>
    <font>
      <b/>
      <sz val="16"/>
      <color indexed="10"/>
      <name val="Arial"/>
      <family val="2"/>
    </font>
    <font>
      <sz val="9"/>
      <color indexed="8"/>
      <name val="Arial"/>
      <family val="2"/>
    </font>
    <font>
      <b/>
      <sz val="9"/>
      <color indexed="8"/>
      <name val="Arial"/>
      <family val="2"/>
    </font>
    <font>
      <b/>
      <sz val="16"/>
      <color indexed="8"/>
      <name val="Arial"/>
      <family val="2"/>
    </font>
    <font>
      <sz val="10"/>
      <color indexed="8"/>
      <name val="Arial"/>
      <family val="2"/>
    </font>
    <font>
      <b/>
      <sz val="10"/>
      <color indexed="8"/>
      <name val="Arial"/>
      <family val="2"/>
    </font>
    <font>
      <b/>
      <sz val="14"/>
      <color indexed="8"/>
      <name val="Arial"/>
      <family val="2"/>
    </font>
    <font>
      <b/>
      <sz val="12"/>
      <color indexed="8"/>
      <name val="Arial"/>
      <family val="2"/>
    </font>
    <font>
      <sz val="8"/>
      <color indexed="8"/>
      <name val="Arial"/>
      <family val="2"/>
    </font>
    <font>
      <sz val="10"/>
      <color indexed="50"/>
      <name val="Arial"/>
      <family val="2"/>
    </font>
    <font>
      <sz val="9"/>
      <name val="Arial"/>
      <family val="2"/>
    </font>
    <font>
      <b/>
      <sz val="9"/>
      <name val="Arial"/>
      <family val="2"/>
    </font>
    <font>
      <sz val="10"/>
      <color indexed="8"/>
      <name val="Arial"/>
      <family val="2"/>
    </font>
    <font>
      <sz val="12"/>
      <name val="Arial"/>
      <family val="2"/>
    </font>
    <font>
      <b/>
      <sz val="11"/>
      <name val="Arial"/>
      <family val="2"/>
    </font>
    <font>
      <sz val="11"/>
      <name val="Arial"/>
      <family val="2"/>
    </font>
    <font>
      <b/>
      <sz val="11"/>
      <color theme="1"/>
      <name val="Calibri"/>
      <family val="2"/>
      <scheme val="minor"/>
    </font>
    <font>
      <b/>
      <sz val="26"/>
      <name val="Arial"/>
      <family val="2"/>
    </font>
    <font>
      <b/>
      <sz val="12"/>
      <name val="Arial Black"/>
      <family val="2"/>
    </font>
    <font>
      <b/>
      <sz val="10"/>
      <name val="Comic Sans MS"/>
      <family val="4"/>
    </font>
    <font>
      <b/>
      <sz val="18"/>
      <name val="Arial"/>
      <family val="2"/>
    </font>
    <font>
      <b/>
      <sz val="10"/>
      <name val="Arial Black"/>
      <family val="2"/>
    </font>
    <font>
      <b/>
      <sz val="14"/>
      <name val="Arial Black"/>
      <family val="2"/>
    </font>
    <font>
      <b/>
      <sz val="12"/>
      <name val="Comic Sans MS"/>
      <family val="4"/>
    </font>
    <font>
      <sz val="10"/>
      <name val="Comic Sans MS"/>
      <family val="4"/>
    </font>
    <font>
      <sz val="14"/>
      <name val="Arial Black"/>
      <family val="2"/>
    </font>
    <font>
      <b/>
      <sz val="20"/>
      <name val="Arial"/>
      <family val="2"/>
    </font>
    <font>
      <b/>
      <sz val="14"/>
      <color indexed="9"/>
      <name val="Arial"/>
      <family val="2"/>
    </font>
    <font>
      <b/>
      <sz val="9"/>
      <name val="Comic Sans MS"/>
      <family val="4"/>
    </font>
    <font>
      <sz val="11"/>
      <name val="Comic Sans MS"/>
      <family val="4"/>
    </font>
    <font>
      <sz val="9"/>
      <color indexed="81"/>
      <name val="Tahoma"/>
      <family val="2"/>
    </font>
    <font>
      <b/>
      <sz val="9"/>
      <color indexed="81"/>
      <name val="Tahoma"/>
      <family val="2"/>
    </font>
    <font>
      <sz val="9"/>
      <color indexed="81"/>
      <name val="Tahoma"/>
      <charset val="1"/>
    </font>
    <font>
      <b/>
      <sz val="9"/>
      <color indexed="81"/>
      <name val="Tahoma"/>
      <charset val="1"/>
    </font>
    <font>
      <b/>
      <sz val="8"/>
      <color indexed="8"/>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s>
  <borders count="56">
    <border>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9"/>
      </right>
      <top style="medium">
        <color indexed="64"/>
      </top>
      <bottom style="medium">
        <color indexed="64"/>
      </bottom>
      <diagonal/>
    </border>
    <border>
      <left/>
      <right style="thin">
        <color indexed="9"/>
      </right>
      <top style="medium">
        <color indexed="64"/>
      </top>
      <bottom style="medium">
        <color indexed="64"/>
      </bottom>
      <diagonal/>
    </border>
    <border>
      <left style="thin">
        <color indexed="9"/>
      </left>
      <right style="thin">
        <color indexed="9"/>
      </right>
      <top style="medium">
        <color indexed="64"/>
      </top>
      <bottom style="medium">
        <color indexed="64"/>
      </bottom>
      <diagonal/>
    </border>
    <border>
      <left style="thin">
        <color indexed="9"/>
      </left>
      <right style="medium">
        <color indexed="64"/>
      </right>
      <top style="medium">
        <color indexed="64"/>
      </top>
      <bottom style="medium">
        <color indexed="64"/>
      </bottom>
      <diagonal/>
    </border>
    <border>
      <left style="thin">
        <color indexed="9"/>
      </left>
      <right style="thin">
        <color indexed="9"/>
      </right>
      <top style="thin">
        <color indexed="64"/>
      </top>
      <bottom style="medium">
        <color indexed="64"/>
      </bottom>
      <diagonal/>
    </border>
    <border>
      <left/>
      <right style="thin">
        <color indexed="9"/>
      </right>
      <top/>
      <bottom/>
      <diagonal/>
    </border>
  </borders>
  <cellStyleXfs count="6">
    <xf numFmtId="0" fontId="0" fillId="0" borderId="0"/>
    <xf numFmtId="168" fontId="2" fillId="0" borderId="0" applyFont="0" applyFill="0" applyBorder="0" applyAlignment="0" applyProtection="0"/>
    <xf numFmtId="164" fontId="2" fillId="0" borderId="0" applyFont="0" applyFill="0" applyBorder="0" applyAlignment="0" applyProtection="0"/>
    <xf numFmtId="0" fontId="26" fillId="0" borderId="0">
      <alignment vertical="top"/>
    </xf>
    <xf numFmtId="9" fontId="2" fillId="0" borderId="0" applyFont="0" applyFill="0" applyBorder="0" applyAlignment="0" applyProtection="0"/>
    <xf numFmtId="169" fontId="2" fillId="0" borderId="0" applyFont="0" applyFill="0" applyBorder="0" applyAlignment="0" applyProtection="0"/>
  </cellStyleXfs>
  <cellXfs count="363">
    <xf numFmtId="0" fontId="0" fillId="0" borderId="0" xfId="0"/>
    <xf numFmtId="0" fontId="0" fillId="0" borderId="1" xfId="0" applyBorder="1"/>
    <xf numFmtId="0" fontId="0" fillId="0" borderId="0" xfId="0" applyAlignment="1">
      <alignment horizontal="centerContinuous"/>
    </xf>
    <xf numFmtId="0" fontId="3" fillId="0" borderId="0" xfId="0" applyFont="1" applyAlignment="1">
      <alignment horizontal="center"/>
    </xf>
    <xf numFmtId="0" fontId="3" fillId="0" borderId="0" xfId="0" applyFont="1" applyAlignment="1">
      <alignment horizontal="left"/>
    </xf>
    <xf numFmtId="0" fontId="0" fillId="0" borderId="0" xfId="0" applyAlignment="1"/>
    <xf numFmtId="0" fontId="8" fillId="0" borderId="0" xfId="0" applyFont="1" applyAlignment="1"/>
    <xf numFmtId="0" fontId="1" fillId="0" borderId="0" xfId="0" applyFont="1" applyAlignment="1">
      <alignment horizontal="centerContinuous" vertical="center"/>
    </xf>
    <xf numFmtId="0" fontId="10" fillId="0" borderId="2" xfId="0" applyFont="1" applyBorder="1"/>
    <xf numFmtId="0" fontId="0" fillId="0" borderId="3" xfId="0" applyBorder="1"/>
    <xf numFmtId="0" fontId="0" fillId="0" borderId="4" xfId="0" applyBorder="1"/>
    <xf numFmtId="0" fontId="12" fillId="0" borderId="0" xfId="0" applyFont="1"/>
    <xf numFmtId="2" fontId="15" fillId="0" borderId="3" xfId="0" applyNumberFormat="1" applyFont="1" applyBorder="1" applyAlignment="1"/>
    <xf numFmtId="0" fontId="10" fillId="0" borderId="3" xfId="0" applyFont="1" applyBorder="1" applyAlignment="1"/>
    <xf numFmtId="164" fontId="3" fillId="0" borderId="3" xfId="2" applyNumberFormat="1" applyFont="1" applyBorder="1" applyAlignment="1">
      <alignment horizontal="center"/>
    </xf>
    <xf numFmtId="0" fontId="11" fillId="0" borderId="3" xfId="0" applyFont="1" applyBorder="1"/>
    <xf numFmtId="164" fontId="2" fillId="0" borderId="3" xfId="2" applyNumberFormat="1" applyBorder="1"/>
    <xf numFmtId="0" fontId="15" fillId="0" borderId="3" xfId="0" applyFont="1" applyBorder="1"/>
    <xf numFmtId="0" fontId="0" fillId="0" borderId="5" xfId="0" applyBorder="1"/>
    <xf numFmtId="164" fontId="11" fillId="0" borderId="6" xfId="2" applyFont="1" applyBorder="1"/>
    <xf numFmtId="0" fontId="7" fillId="0" borderId="5" xfId="0" applyFont="1" applyBorder="1" applyAlignment="1"/>
    <xf numFmtId="167" fontId="3" fillId="0" borderId="6" xfId="2" applyNumberFormat="1" applyFont="1" applyBorder="1" applyAlignment="1">
      <alignment horizontal="center"/>
    </xf>
    <xf numFmtId="167" fontId="2" fillId="0" borderId="6" xfId="2" applyNumberFormat="1" applyBorder="1"/>
    <xf numFmtId="2" fontId="15" fillId="0" borderId="3" xfId="0" applyNumberFormat="1" applyFont="1" applyBorder="1"/>
    <xf numFmtId="0" fontId="18" fillId="0" borderId="7" xfId="0" applyFont="1" applyBorder="1"/>
    <xf numFmtId="0" fontId="19" fillId="0" borderId="8" xfId="0" applyFont="1" applyBorder="1"/>
    <xf numFmtId="0" fontId="18" fillId="0" borderId="8" xfId="0" applyFont="1" applyBorder="1"/>
    <xf numFmtId="0" fontId="18" fillId="0" borderId="5" xfId="0" applyFont="1" applyBorder="1"/>
    <xf numFmtId="0" fontId="15" fillId="0" borderId="3" xfId="0" applyFont="1" applyBorder="1" applyAlignment="1">
      <alignment horizontal="center"/>
    </xf>
    <xf numFmtId="0" fontId="18" fillId="0" borderId="9" xfId="0" applyFont="1" applyBorder="1"/>
    <xf numFmtId="0" fontId="15" fillId="0" borderId="4" xfId="0" applyFont="1" applyBorder="1"/>
    <xf numFmtId="0" fontId="15" fillId="0" borderId="4" xfId="0" applyFont="1" applyBorder="1" applyAlignment="1">
      <alignment horizontal="center"/>
    </xf>
    <xf numFmtId="2" fontId="15" fillId="0" borderId="4" xfId="0" applyNumberFormat="1" applyFont="1" applyBorder="1"/>
    <xf numFmtId="0" fontId="18" fillId="0" borderId="10" xfId="0" applyFont="1" applyBorder="1"/>
    <xf numFmtId="0" fontId="23" fillId="0" borderId="0" xfId="0" applyFont="1"/>
    <xf numFmtId="0" fontId="0" fillId="0" borderId="5" xfId="0" applyBorder="1" applyAlignment="1">
      <alignment horizontal="right"/>
    </xf>
    <xf numFmtId="0" fontId="0" fillId="0" borderId="11" xfId="0" applyBorder="1" applyAlignment="1">
      <alignment horizontal="right"/>
    </xf>
    <xf numFmtId="4" fontId="0" fillId="0" borderId="0" xfId="0" applyNumberFormat="1"/>
    <xf numFmtId="0" fontId="0" fillId="0" borderId="12" xfId="0" applyBorder="1"/>
    <xf numFmtId="0" fontId="0" fillId="0" borderId="13" xfId="0" applyBorder="1"/>
    <xf numFmtId="0" fontId="10" fillId="0" borderId="13" xfId="0" applyFont="1" applyBorder="1"/>
    <xf numFmtId="4" fontId="7" fillId="0" borderId="14" xfId="0" applyNumberFormat="1" applyFont="1" applyBorder="1"/>
    <xf numFmtId="0" fontId="0" fillId="0" borderId="9" xfId="0" applyBorder="1"/>
    <xf numFmtId="0" fontId="0" fillId="0" borderId="5" xfId="0" applyBorder="1" applyAlignment="1">
      <alignment horizontal="center"/>
    </xf>
    <xf numFmtId="164" fontId="16" fillId="0" borderId="6" xfId="2" applyFont="1" applyBorder="1"/>
    <xf numFmtId="164" fontId="2" fillId="0" borderId="0" xfId="2"/>
    <xf numFmtId="0" fontId="18" fillId="0" borderId="16" xfId="0" applyFont="1" applyBorder="1"/>
    <xf numFmtId="0" fontId="18" fillId="0" borderId="17" xfId="0" applyFont="1" applyBorder="1"/>
    <xf numFmtId="0" fontId="10" fillId="0" borderId="0" xfId="0" applyFont="1"/>
    <xf numFmtId="0" fontId="10" fillId="0" borderId="0" xfId="0" applyFont="1" applyAlignment="1">
      <alignment vertical="center" wrapText="1"/>
    </xf>
    <xf numFmtId="0" fontId="10" fillId="0" borderId="18" xfId="0" applyFont="1" applyBorder="1"/>
    <xf numFmtId="0" fontId="15" fillId="0" borderId="3" xfId="0" applyFont="1" applyFill="1" applyBorder="1" applyAlignment="1">
      <alignment vertical="center"/>
    </xf>
    <xf numFmtId="164" fontId="18" fillId="0" borderId="19" xfId="2" applyNumberFormat="1" applyFont="1" applyBorder="1"/>
    <xf numFmtId="0" fontId="6" fillId="0" borderId="10" xfId="0" applyFont="1" applyBorder="1" applyAlignment="1"/>
    <xf numFmtId="0" fontId="0" fillId="0" borderId="0" xfId="0" applyBorder="1" applyAlignment="1"/>
    <xf numFmtId="0" fontId="19" fillId="0" borderId="10" xfId="0" applyFont="1" applyBorder="1" applyAlignment="1">
      <alignment horizontal="centerContinuous" vertical="center"/>
    </xf>
    <xf numFmtId="0" fontId="18" fillId="0" borderId="0" xfId="0" applyFont="1" applyBorder="1" applyAlignment="1">
      <alignment horizontal="centerContinuous" vertical="center"/>
    </xf>
    <xf numFmtId="0" fontId="20" fillId="0" borderId="10" xfId="0" applyFont="1" applyBorder="1" applyAlignment="1">
      <alignment horizontal="centerContinuous" vertical="center"/>
    </xf>
    <xf numFmtId="0" fontId="13" fillId="0" borderId="10" xfId="0" applyFont="1" applyBorder="1" applyAlignment="1">
      <alignment horizontal="centerContinuous" vertical="center"/>
    </xf>
    <xf numFmtId="0" fontId="23" fillId="0" borderId="0" xfId="0" applyFont="1" applyBorder="1" applyAlignment="1">
      <alignment horizontal="centerContinuous" vertical="center"/>
    </xf>
    <xf numFmtId="0" fontId="18" fillId="0" borderId="0" xfId="0" applyFont="1" applyBorder="1" applyAlignment="1">
      <alignment horizontal="centerContinuous"/>
    </xf>
    <xf numFmtId="0" fontId="10" fillId="0" borderId="10" xfId="0" applyFont="1" applyBorder="1" applyAlignment="1">
      <alignment horizontal="centerContinuous" vertical="center" wrapText="1"/>
    </xf>
    <xf numFmtId="0" fontId="17" fillId="0" borderId="10" xfId="0" applyFont="1" applyBorder="1" applyAlignment="1">
      <alignment horizontal="centerContinuous" vertical="center"/>
    </xf>
    <xf numFmtId="0" fontId="21" fillId="0" borderId="10" xfId="0" applyFont="1" applyBorder="1" applyAlignment="1">
      <alignment horizontal="centerContinuous" vertical="center"/>
    </xf>
    <xf numFmtId="0" fontId="17" fillId="0" borderId="10" xfId="0" applyFont="1" applyBorder="1" applyAlignment="1"/>
    <xf numFmtId="0" fontId="18" fillId="0" borderId="0" xfId="0" applyFont="1" applyBorder="1" applyAlignment="1"/>
    <xf numFmtId="0" fontId="22" fillId="0" borderId="10" xfId="0" applyFont="1" applyBorder="1" applyAlignment="1"/>
    <xf numFmtId="0" fontId="11" fillId="0" borderId="4" xfId="0" applyFont="1" applyBorder="1"/>
    <xf numFmtId="2" fontId="11" fillId="0" borderId="20" xfId="0" applyNumberFormat="1" applyFont="1" applyBorder="1"/>
    <xf numFmtId="167" fontId="3" fillId="0" borderId="10" xfId="2" applyNumberFormat="1" applyFont="1" applyBorder="1" applyAlignment="1">
      <alignment horizontal="center"/>
    </xf>
    <xf numFmtId="167" fontId="2" fillId="0" borderId="10" xfId="2" applyNumberFormat="1" applyBorder="1"/>
    <xf numFmtId="164" fontId="11" fillId="0" borderId="10" xfId="2" applyFont="1" applyBorder="1"/>
    <xf numFmtId="164" fontId="16" fillId="0" borderId="10" xfId="2" applyFont="1" applyBorder="1"/>
    <xf numFmtId="2" fontId="11" fillId="0" borderId="10" xfId="0" applyNumberFormat="1" applyFont="1" applyBorder="1"/>
    <xf numFmtId="4" fontId="15" fillId="0" borderId="3" xfId="0" applyNumberFormat="1" applyFont="1" applyFill="1" applyBorder="1" applyAlignment="1">
      <alignment horizontal="center" vertical="center"/>
    </xf>
    <xf numFmtId="165" fontId="11" fillId="0" borderId="22" xfId="0" applyNumberFormat="1" applyFont="1" applyBorder="1"/>
    <xf numFmtId="4" fontId="15" fillId="0" borderId="20" xfId="0" applyNumberFormat="1" applyFont="1" applyBorder="1"/>
    <xf numFmtId="0" fontId="10" fillId="0" borderId="24" xfId="0" applyFont="1" applyBorder="1"/>
    <xf numFmtId="0" fontId="0" fillId="0" borderId="24" xfId="0" applyBorder="1"/>
    <xf numFmtId="0" fontId="19" fillId="0" borderId="27" xfId="0" applyFont="1" applyBorder="1"/>
    <xf numFmtId="0" fontId="2" fillId="0" borderId="0" xfId="0" applyFont="1"/>
    <xf numFmtId="0" fontId="15" fillId="0" borderId="24" xfId="0" applyFont="1" applyBorder="1" applyAlignment="1">
      <alignment horizontal="center"/>
    </xf>
    <xf numFmtId="0" fontId="2" fillId="0" borderId="0" xfId="0" applyFont="1" applyAlignment="1"/>
    <xf numFmtId="0" fontId="2" fillId="0" borderId="0" xfId="0" applyFont="1" applyFill="1"/>
    <xf numFmtId="0" fontId="29" fillId="0" borderId="0" xfId="0" applyFont="1" applyFill="1"/>
    <xf numFmtId="0" fontId="11" fillId="0" borderId="0" xfId="0" applyFont="1" applyFill="1"/>
    <xf numFmtId="2" fontId="11" fillId="0" borderId="0" xfId="0" applyNumberFormat="1" applyFont="1" applyFill="1" applyBorder="1"/>
    <xf numFmtId="2" fontId="11" fillId="0" borderId="0" xfId="0" applyNumberFormat="1" applyFont="1" applyFill="1" applyBorder="1" applyAlignment="1">
      <alignment horizontal="right"/>
    </xf>
    <xf numFmtId="2" fontId="11" fillId="2" borderId="0" xfId="0" applyNumberFormat="1" applyFont="1" applyFill="1" applyBorder="1"/>
    <xf numFmtId="2" fontId="11" fillId="2" borderId="0" xfId="0" applyNumberFormat="1" applyFont="1" applyFill="1" applyBorder="1" applyAlignment="1">
      <alignment horizontal="right"/>
    </xf>
    <xf numFmtId="0" fontId="3" fillId="0" borderId="0" xfId="0" applyFont="1" applyBorder="1" applyAlignment="1">
      <alignment vertical="center"/>
    </xf>
    <xf numFmtId="164" fontId="3" fillId="0" borderId="29" xfId="2" applyNumberFormat="1" applyFont="1" applyBorder="1" applyAlignment="1">
      <alignment horizontal="center"/>
    </xf>
    <xf numFmtId="164" fontId="2" fillId="0" borderId="29" xfId="2" applyNumberFormat="1" applyBorder="1"/>
    <xf numFmtId="0" fontId="11" fillId="0" borderId="30" xfId="0" applyFont="1" applyBorder="1"/>
    <xf numFmtId="0" fontId="18" fillId="0" borderId="31" xfId="0" applyFont="1" applyBorder="1"/>
    <xf numFmtId="0" fontId="18" fillId="0" borderId="2" xfId="0" applyFont="1" applyBorder="1"/>
    <xf numFmtId="0" fontId="0" fillId="0" borderId="32" xfId="0" applyBorder="1"/>
    <xf numFmtId="0" fontId="0" fillId="0" borderId="33" xfId="0" applyBorder="1"/>
    <xf numFmtId="2" fontId="15" fillId="0" borderId="4" xfId="0" applyNumberFormat="1" applyFont="1" applyBorder="1" applyAlignment="1"/>
    <xf numFmtId="0" fontId="0" fillId="0" borderId="38" xfId="0" applyBorder="1"/>
    <xf numFmtId="4" fontId="24" fillId="0" borderId="25" xfId="0" applyNumberFormat="1" applyFont="1" applyBorder="1"/>
    <xf numFmtId="0" fontId="0" fillId="0" borderId="39" xfId="0" applyBorder="1"/>
    <xf numFmtId="0" fontId="10" fillId="0" borderId="39" xfId="0" applyFont="1" applyBorder="1"/>
    <xf numFmtId="4" fontId="25" fillId="0" borderId="39" xfId="0" applyNumberFormat="1" applyFont="1" applyBorder="1"/>
    <xf numFmtId="2" fontId="15" fillId="0" borderId="29" xfId="0" applyNumberFormat="1" applyFont="1" applyBorder="1" applyAlignment="1"/>
    <xf numFmtId="2" fontId="15" fillId="0" borderId="30" xfId="0" applyNumberFormat="1" applyFont="1" applyBorder="1"/>
    <xf numFmtId="0" fontId="32"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3" fillId="0" borderId="23" xfId="0" applyFont="1" applyFill="1" applyBorder="1" applyAlignment="1">
      <alignment horizontal="left" vertical="center"/>
    </xf>
    <xf numFmtId="9" fontId="32" fillId="0" borderId="0" xfId="4" applyFont="1" applyFill="1" applyBorder="1" applyAlignment="1">
      <alignment horizontal="center" vertical="center"/>
    </xf>
    <xf numFmtId="0" fontId="33" fillId="0" borderId="0" xfId="0" applyFont="1" applyFill="1" applyBorder="1" applyAlignment="1">
      <alignment horizontal="center" vertical="center" wrapText="1"/>
    </xf>
    <xf numFmtId="0" fontId="5" fillId="0" borderId="41" xfId="0" applyFont="1" applyFill="1" applyBorder="1" applyAlignment="1">
      <alignment horizontal="left"/>
    </xf>
    <xf numFmtId="0" fontId="5" fillId="0" borderId="27" xfId="0" applyFont="1" applyFill="1" applyBorder="1" applyAlignment="1">
      <alignment horizontal="center"/>
    </xf>
    <xf numFmtId="0" fontId="35" fillId="0" borderId="27" xfId="0" applyFont="1" applyFill="1" applyBorder="1" applyAlignment="1">
      <alignment horizontal="center"/>
    </xf>
    <xf numFmtId="169" fontId="36" fillId="0" borderId="22" xfId="5" applyNumberFormat="1" applyFont="1" applyFill="1" applyBorder="1" applyAlignment="1">
      <alignment horizontal="center"/>
    </xf>
    <xf numFmtId="0" fontId="33" fillId="0" borderId="0" xfId="0" applyFont="1" applyFill="1" applyBorder="1" applyAlignment="1">
      <alignment horizontal="center"/>
    </xf>
    <xf numFmtId="0" fontId="0" fillId="0" borderId="0" xfId="0" applyFill="1"/>
    <xf numFmtId="0" fontId="33" fillId="0" borderId="42" xfId="0" applyFont="1" applyFill="1" applyBorder="1" applyAlignment="1">
      <alignment horizontal="center"/>
    </xf>
    <xf numFmtId="0" fontId="37" fillId="0" borderId="15" xfId="0" applyFont="1" applyFill="1" applyBorder="1" applyAlignment="1">
      <alignment horizontal="left"/>
    </xf>
    <xf numFmtId="170" fontId="33" fillId="0" borderId="15" xfId="5" applyNumberFormat="1" applyFont="1" applyFill="1" applyBorder="1" applyAlignment="1">
      <alignment horizontal="center"/>
    </xf>
    <xf numFmtId="171" fontId="37" fillId="0" borderId="19" xfId="5" applyNumberFormat="1" applyFont="1" applyFill="1" applyBorder="1" applyAlignment="1">
      <alignment horizontal="center"/>
    </xf>
    <xf numFmtId="4" fontId="11" fillId="0" borderId="0" xfId="0" applyNumberFormat="1" applyFont="1"/>
    <xf numFmtId="0" fontId="33" fillId="0" borderId="5" xfId="0" applyFont="1" applyFill="1" applyBorder="1" applyAlignment="1">
      <alignment horizontal="center"/>
    </xf>
    <xf numFmtId="0" fontId="37" fillId="0" borderId="3" xfId="0" applyFont="1" applyFill="1" applyBorder="1" applyAlignment="1">
      <alignment horizontal="left"/>
    </xf>
    <xf numFmtId="170" fontId="38" fillId="0" borderId="3" xfId="5" applyNumberFormat="1" applyFont="1" applyFill="1" applyBorder="1" applyAlignment="1">
      <alignment horizontal="center"/>
    </xf>
    <xf numFmtId="171" fontId="37" fillId="0" borderId="6" xfId="5" applyNumberFormat="1" applyFont="1" applyFill="1" applyBorder="1" applyAlignment="1">
      <alignment horizontal="center"/>
    </xf>
    <xf numFmtId="4" fontId="38" fillId="0" borderId="0" xfId="0" applyNumberFormat="1" applyFont="1" applyBorder="1" applyAlignment="1">
      <alignment horizontal="right"/>
    </xf>
    <xf numFmtId="172" fontId="38" fillId="0" borderId="0" xfId="0" applyNumberFormat="1" applyFont="1" applyBorder="1" applyAlignment="1">
      <alignment horizontal="right"/>
    </xf>
    <xf numFmtId="4" fontId="38" fillId="0" borderId="0" xfId="0" applyNumberFormat="1" applyFont="1" applyFill="1" applyBorder="1" applyAlignment="1">
      <alignment horizontal="right"/>
    </xf>
    <xf numFmtId="0" fontId="38" fillId="0" borderId="3" xfId="0" applyFont="1" applyFill="1" applyBorder="1" applyAlignment="1">
      <alignment horizontal="left"/>
    </xf>
    <xf numFmtId="171" fontId="33" fillId="0" borderId="6" xfId="5" applyNumberFormat="1" applyFont="1" applyFill="1" applyBorder="1" applyAlignment="1">
      <alignment horizontal="center"/>
    </xf>
    <xf numFmtId="0" fontId="33" fillId="0" borderId="5" xfId="0" applyFont="1" applyBorder="1" applyAlignment="1">
      <alignment horizontal="center"/>
    </xf>
    <xf numFmtId="0" fontId="38" fillId="0" borderId="3" xfId="0" applyFont="1" applyBorder="1" applyAlignment="1">
      <alignment horizontal="left"/>
    </xf>
    <xf numFmtId="169" fontId="2" fillId="0" borderId="0" xfId="5"/>
    <xf numFmtId="0" fontId="37" fillId="0" borderId="3" xfId="0" applyFont="1" applyBorder="1" applyAlignment="1">
      <alignment horizontal="left"/>
    </xf>
    <xf numFmtId="170" fontId="38" fillId="0" borderId="3" xfId="5" applyNumberFormat="1" applyFont="1" applyBorder="1" applyAlignment="1">
      <alignment horizontal="center"/>
    </xf>
    <xf numFmtId="0" fontId="38" fillId="0" borderId="5" xfId="0" applyFont="1" applyBorder="1" applyAlignment="1">
      <alignment horizontal="left"/>
    </xf>
    <xf numFmtId="0" fontId="38" fillId="0" borderId="16" xfId="0" applyFont="1" applyBorder="1" applyAlignment="1">
      <alignment horizontal="left"/>
    </xf>
    <xf numFmtId="0" fontId="37" fillId="0" borderId="17" xfId="0" applyFont="1" applyBorder="1" applyAlignment="1">
      <alignment horizontal="center"/>
    </xf>
    <xf numFmtId="170" fontId="38" fillId="0" borderId="17" xfId="5" applyNumberFormat="1" applyFont="1" applyBorder="1" applyAlignment="1">
      <alignment horizontal="center"/>
    </xf>
    <xf numFmtId="171" fontId="37" fillId="0" borderId="23" xfId="5" applyNumberFormat="1" applyFont="1" applyFill="1" applyBorder="1" applyAlignment="1">
      <alignment horizontal="center"/>
    </xf>
    <xf numFmtId="174" fontId="2" fillId="0" borderId="0" xfId="4" applyNumberFormat="1"/>
    <xf numFmtId="0" fontId="33" fillId="0" borderId="28" xfId="0" applyFont="1" applyBorder="1" applyAlignment="1">
      <alignment horizontal="left"/>
    </xf>
    <xf numFmtId="0" fontId="38" fillId="0" borderId="40" xfId="0" applyFont="1" applyBorder="1" applyAlignment="1">
      <alignment horizontal="center"/>
    </xf>
    <xf numFmtId="170" fontId="38" fillId="0" borderId="40" xfId="5" applyNumberFormat="1" applyFont="1" applyBorder="1" applyAlignment="1">
      <alignment horizontal="center"/>
    </xf>
    <xf numFmtId="169" fontId="38" fillId="0" borderId="22" xfId="5" applyNumberFormat="1" applyFont="1" applyBorder="1" applyAlignment="1">
      <alignment horizontal="center"/>
    </xf>
    <xf numFmtId="170" fontId="35" fillId="0" borderId="27" xfId="5" applyNumberFormat="1" applyFont="1" applyFill="1" applyBorder="1" applyAlignment="1">
      <alignment horizontal="center"/>
    </xf>
    <xf numFmtId="0" fontId="33" fillId="0" borderId="7" xfId="0" applyFont="1" applyFill="1" applyBorder="1" applyAlignment="1">
      <alignment horizontal="center"/>
    </xf>
    <xf numFmtId="0" fontId="37" fillId="0" borderId="8" xfId="0" applyFont="1" applyFill="1" applyBorder="1" applyAlignment="1">
      <alignment horizontal="left"/>
    </xf>
    <xf numFmtId="170" fontId="33" fillId="0" borderId="8" xfId="5" applyNumberFormat="1" applyFont="1" applyFill="1" applyBorder="1" applyAlignment="1">
      <alignment horizontal="center"/>
    </xf>
    <xf numFmtId="169" fontId="33" fillId="0" borderId="43" xfId="5" applyNumberFormat="1" applyFont="1" applyFill="1" applyBorder="1" applyAlignment="1">
      <alignment horizontal="center"/>
    </xf>
    <xf numFmtId="0" fontId="38" fillId="0" borderId="3" xfId="0" applyFont="1" applyBorder="1" applyAlignment="1">
      <alignment horizontal="center"/>
    </xf>
    <xf numFmtId="2" fontId="38" fillId="0" borderId="3" xfId="0" applyNumberFormat="1" applyFont="1" applyBorder="1" applyAlignment="1">
      <alignment horizontal="center"/>
    </xf>
    <xf numFmtId="0" fontId="38" fillId="0" borderId="0" xfId="0" applyFont="1" applyBorder="1"/>
    <xf numFmtId="0" fontId="38" fillId="0" borderId="0" xfId="0" applyFont="1" applyFill="1" applyBorder="1" applyAlignment="1">
      <alignment horizontal="center"/>
    </xf>
    <xf numFmtId="172" fontId="38" fillId="0" borderId="0" xfId="0" applyNumberFormat="1" applyFont="1" applyBorder="1"/>
    <xf numFmtId="4" fontId="38" fillId="0" borderId="0" xfId="0" applyNumberFormat="1" applyFont="1" applyBorder="1"/>
    <xf numFmtId="0" fontId="11" fillId="0" borderId="0" xfId="0" applyFont="1"/>
    <xf numFmtId="2" fontId="38" fillId="0" borderId="17" xfId="0" applyNumberFormat="1" applyFont="1" applyBorder="1" applyAlignment="1">
      <alignment horizontal="center"/>
    </xf>
    <xf numFmtId="171" fontId="36" fillId="0" borderId="22" xfId="5" applyNumberFormat="1" applyFont="1" applyFill="1" applyBorder="1" applyAlignment="1">
      <alignment horizontal="center"/>
    </xf>
    <xf numFmtId="175" fontId="38" fillId="0" borderId="0" xfId="0" applyNumberFormat="1" applyFont="1" applyBorder="1"/>
    <xf numFmtId="0" fontId="33" fillId="0" borderId="41" xfId="0" applyFont="1" applyFill="1" applyBorder="1" applyAlignment="1">
      <alignment horizontal="center"/>
    </xf>
    <xf numFmtId="0" fontId="37" fillId="0" borderId="27" xfId="0" applyFont="1" applyFill="1" applyBorder="1" applyAlignment="1">
      <alignment horizontal="left"/>
    </xf>
    <xf numFmtId="0" fontId="33" fillId="0" borderId="27" xfId="0" applyFont="1" applyFill="1" applyBorder="1" applyAlignment="1">
      <alignment horizontal="center"/>
    </xf>
    <xf numFmtId="0" fontId="39" fillId="0" borderId="45" xfId="0" applyFont="1" applyBorder="1" applyAlignment="1">
      <alignment horizontal="left" wrapText="1"/>
    </xf>
    <xf numFmtId="169" fontId="39" fillId="0" borderId="46" xfId="5" applyNumberFormat="1" applyFont="1" applyBorder="1" applyAlignment="1">
      <alignment horizontal="center" wrapText="1"/>
    </xf>
    <xf numFmtId="2" fontId="39" fillId="0" borderId="17" xfId="0" applyNumberFormat="1" applyFont="1" applyBorder="1" applyAlignment="1">
      <alignment horizontal="center" wrapText="1"/>
    </xf>
    <xf numFmtId="169" fontId="40" fillId="0" borderId="21" xfId="5" applyNumberFormat="1" applyFont="1" applyBorder="1" applyAlignment="1">
      <alignment horizontal="center" wrapText="1"/>
    </xf>
    <xf numFmtId="176" fontId="38" fillId="0" borderId="0" xfId="0" applyNumberFormat="1" applyFont="1" applyBorder="1"/>
    <xf numFmtId="0" fontId="33" fillId="0" borderId="0" xfId="0" applyFont="1" applyBorder="1" applyAlignment="1">
      <alignment horizontal="center"/>
    </xf>
    <xf numFmtId="0" fontId="38" fillId="0" borderId="0" xfId="0" applyFont="1" applyBorder="1" applyAlignment="1">
      <alignment horizontal="center"/>
    </xf>
    <xf numFmtId="2" fontId="38" fillId="0" borderId="0" xfId="0" applyNumberFormat="1" applyFont="1" applyBorder="1" applyAlignment="1">
      <alignment horizontal="center"/>
    </xf>
    <xf numFmtId="169" fontId="38" fillId="0" borderId="37" xfId="5" applyNumberFormat="1" applyFont="1" applyBorder="1" applyAlignment="1">
      <alignment horizontal="right"/>
    </xf>
    <xf numFmtId="177" fontId="38" fillId="0" borderId="0" xfId="0" applyNumberFormat="1" applyFont="1" applyBorder="1"/>
    <xf numFmtId="3" fontId="33" fillId="0" borderId="0" xfId="0" applyNumberFormat="1" applyFont="1" applyBorder="1"/>
    <xf numFmtId="3" fontId="33" fillId="0" borderId="0" xfId="0" applyNumberFormat="1" applyFont="1" applyFill="1" applyBorder="1"/>
    <xf numFmtId="171" fontId="38" fillId="0" borderId="0" xfId="5" applyNumberFormat="1" applyFont="1" applyBorder="1" applyAlignment="1">
      <alignment horizontal="right"/>
    </xf>
    <xf numFmtId="178" fontId="38" fillId="0" borderId="0" xfId="0" applyNumberFormat="1" applyFont="1" applyBorder="1"/>
    <xf numFmtId="0" fontId="41" fillId="3" borderId="0" xfId="0" applyFont="1" applyFill="1" applyBorder="1" applyAlignment="1">
      <alignment horizontal="center"/>
    </xf>
    <xf numFmtId="0" fontId="7" fillId="0" borderId="0" xfId="0" applyFont="1" applyBorder="1" applyAlignment="1">
      <alignment horizontal="center"/>
    </xf>
    <xf numFmtId="169" fontId="7" fillId="0" borderId="0" xfId="5" applyNumberFormat="1" applyFont="1" applyBorder="1" applyAlignment="1">
      <alignment horizontal="center"/>
    </xf>
    <xf numFmtId="179" fontId="42" fillId="0" borderId="0" xfId="4" applyNumberFormat="1" applyFont="1" applyFill="1" applyBorder="1"/>
    <xf numFmtId="0" fontId="38" fillId="0" borderId="0" xfId="0" applyFont="1"/>
    <xf numFmtId="0" fontId="34" fillId="0" borderId="0" xfId="0" applyFont="1" applyBorder="1" applyAlignment="1">
      <alignment horizontal="centerContinuous"/>
    </xf>
    <xf numFmtId="169" fontId="43" fillId="0" borderId="0" xfId="5" applyNumberFormat="1" applyFont="1" applyBorder="1"/>
    <xf numFmtId="0" fontId="5" fillId="0" borderId="0" xfId="0" applyFont="1" applyAlignment="1">
      <alignment horizontal="centerContinuous"/>
    </xf>
    <xf numFmtId="169" fontId="38" fillId="0" borderId="0" xfId="5" applyNumberFormat="1" applyFont="1"/>
    <xf numFmtId="0" fontId="6" fillId="0" borderId="0" xfId="0" applyFont="1" applyAlignment="1">
      <alignment horizontal="centerContinuous"/>
    </xf>
    <xf numFmtId="9" fontId="38" fillId="0" borderId="0" xfId="4" applyFont="1"/>
    <xf numFmtId="9" fontId="0" fillId="0" borderId="0" xfId="4" applyFont="1"/>
    <xf numFmtId="0" fontId="10" fillId="0" borderId="0" xfId="0" applyFont="1" applyBorder="1"/>
    <xf numFmtId="0" fontId="30" fillId="0" borderId="41" xfId="0" applyFont="1" applyBorder="1" applyAlignment="1">
      <alignment vertical="center"/>
    </xf>
    <xf numFmtId="0" fontId="30" fillId="0" borderId="27" xfId="0" applyFont="1" applyBorder="1" applyAlignment="1">
      <alignment vertical="center"/>
    </xf>
    <xf numFmtId="0" fontId="30" fillId="0" borderId="27" xfId="0" applyFont="1" applyBorder="1" applyAlignment="1">
      <alignment vertical="justify"/>
    </xf>
    <xf numFmtId="0" fontId="30" fillId="0" borderId="26" xfId="0" applyFont="1" applyBorder="1" applyAlignment="1">
      <alignment vertical="justify"/>
    </xf>
    <xf numFmtId="0" fontId="0" fillId="0" borderId="14" xfId="0" applyBorder="1"/>
    <xf numFmtId="0" fontId="0" fillId="0" borderId="6" xfId="0" applyBorder="1"/>
    <xf numFmtId="0" fontId="0" fillId="0" borderId="20" xfId="0" applyBorder="1"/>
    <xf numFmtId="0" fontId="0" fillId="0" borderId="0" xfId="0" applyBorder="1"/>
    <xf numFmtId="0" fontId="7" fillId="0" borderId="0" xfId="0" applyFont="1" applyFill="1" applyBorder="1"/>
    <xf numFmtId="0" fontId="30" fillId="0" borderId="22" xfId="0" applyFont="1" applyBorder="1" applyAlignment="1">
      <alignment vertical="center"/>
    </xf>
    <xf numFmtId="0" fontId="2" fillId="0" borderId="3" xfId="0" applyFont="1" applyFill="1" applyBorder="1"/>
    <xf numFmtId="0" fontId="2" fillId="0" borderId="0" xfId="0" applyFont="1" applyFill="1" applyBorder="1"/>
    <xf numFmtId="0" fontId="15" fillId="0" borderId="0" xfId="0" applyFont="1" applyFill="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0" fillId="0" borderId="20" xfId="0" applyBorder="1" applyAlignment="1">
      <alignment horizontal="center"/>
    </xf>
    <xf numFmtId="0" fontId="7" fillId="0" borderId="41" xfId="0" applyFont="1" applyFill="1" applyBorder="1"/>
    <xf numFmtId="0" fontId="2" fillId="0" borderId="13" xfId="0" applyFont="1" applyFill="1" applyBorder="1"/>
    <xf numFmtId="0" fontId="1" fillId="0" borderId="3" xfId="0" applyFont="1" applyBorder="1" applyAlignment="1">
      <alignment horizontal="center"/>
    </xf>
    <xf numFmtId="0" fontId="2" fillId="0" borderId="3" xfId="0" applyFont="1" applyBorder="1"/>
    <xf numFmtId="0" fontId="1" fillId="0" borderId="0" xfId="0" applyFont="1"/>
    <xf numFmtId="0" fontId="16" fillId="0" borderId="3" xfId="0" applyFont="1" applyFill="1" applyBorder="1" applyAlignment="1">
      <alignment vertical="center"/>
    </xf>
    <xf numFmtId="0" fontId="7" fillId="0" borderId="3" xfId="0" applyFont="1" applyBorder="1"/>
    <xf numFmtId="0" fontId="0" fillId="0" borderId="11" xfId="0" applyBorder="1"/>
    <xf numFmtId="0" fontId="7" fillId="0" borderId="3" xfId="0" applyFont="1" applyFill="1" applyBorder="1"/>
    <xf numFmtId="180" fontId="0" fillId="0" borderId="0" xfId="0" applyNumberFormat="1" applyAlignment="1">
      <alignment horizontal="centerContinuous"/>
    </xf>
    <xf numFmtId="180" fontId="0" fillId="0" borderId="0" xfId="0" applyNumberFormat="1" applyAlignment="1"/>
    <xf numFmtId="180" fontId="10" fillId="0" borderId="3" xfId="0" applyNumberFormat="1" applyFont="1" applyBorder="1" applyAlignment="1"/>
    <xf numFmtId="180" fontId="11" fillId="0" borderId="3" xfId="0" applyNumberFormat="1" applyFont="1" applyBorder="1"/>
    <xf numFmtId="180" fontId="15" fillId="0" borderId="3" xfId="0" applyNumberFormat="1" applyFont="1" applyFill="1" applyBorder="1" applyAlignment="1">
      <alignment horizontal="center" vertical="center"/>
    </xf>
    <xf numFmtId="180" fontId="11" fillId="0" borderId="3" xfId="0" applyNumberFormat="1" applyFont="1" applyBorder="1" applyAlignment="1">
      <alignment horizontal="center" vertical="center"/>
    </xf>
    <xf numFmtId="180" fontId="15" fillId="0" borderId="3" xfId="0" applyNumberFormat="1" applyFont="1" applyBorder="1"/>
    <xf numFmtId="180" fontId="11" fillId="0" borderId="4" xfId="0" applyNumberFormat="1" applyFont="1" applyBorder="1"/>
    <xf numFmtId="180" fontId="10" fillId="0" borderId="18" xfId="0" applyNumberFormat="1" applyFont="1" applyBorder="1"/>
    <xf numFmtId="180" fontId="0" fillId="0" borderId="0" xfId="0" applyNumberFormat="1" applyBorder="1" applyAlignment="1"/>
    <xf numFmtId="180" fontId="18" fillId="0" borderId="0" xfId="0" applyNumberFormat="1" applyFont="1" applyBorder="1" applyAlignment="1">
      <alignment horizontal="centerContinuous" vertical="center"/>
    </xf>
    <xf numFmtId="180" fontId="23" fillId="0" borderId="0" xfId="0" applyNumberFormat="1" applyFont="1" applyBorder="1" applyAlignment="1">
      <alignment horizontal="centerContinuous" vertical="center"/>
    </xf>
    <xf numFmtId="180" fontId="18" fillId="0" borderId="0" xfId="0" applyNumberFormat="1" applyFont="1" applyBorder="1" applyAlignment="1">
      <alignment horizontal="centerContinuous"/>
    </xf>
    <xf numFmtId="180" fontId="18" fillId="0" borderId="0" xfId="0" applyNumberFormat="1" applyFont="1" applyBorder="1" applyAlignment="1"/>
    <xf numFmtId="180" fontId="19" fillId="0" borderId="8" xfId="0" applyNumberFormat="1" applyFont="1" applyBorder="1"/>
    <xf numFmtId="180" fontId="15" fillId="0" borderId="4" xfId="0" applyNumberFormat="1" applyFont="1" applyFill="1" applyBorder="1" applyAlignment="1">
      <alignment horizontal="center"/>
    </xf>
    <xf numFmtId="180" fontId="19" fillId="0" borderId="27" xfId="0" applyNumberFormat="1" applyFont="1" applyBorder="1"/>
    <xf numFmtId="180" fontId="10" fillId="0" borderId="13" xfId="0" applyNumberFormat="1" applyFont="1" applyBorder="1"/>
    <xf numFmtId="180" fontId="10" fillId="0" borderId="24" xfId="0" applyNumberFormat="1" applyFont="1" applyBorder="1"/>
    <xf numFmtId="180" fontId="10" fillId="0" borderId="39" xfId="0" applyNumberFormat="1" applyFont="1" applyBorder="1"/>
    <xf numFmtId="180" fontId="3" fillId="0" borderId="0" xfId="0" applyNumberFormat="1" applyFont="1" applyAlignment="1">
      <alignment horizontal="left"/>
    </xf>
    <xf numFmtId="180" fontId="0" fillId="0" borderId="0" xfId="0" applyNumberFormat="1"/>
    <xf numFmtId="180" fontId="2" fillId="0" borderId="0" xfId="0" applyNumberFormat="1" applyFont="1" applyFill="1"/>
    <xf numFmtId="0" fontId="0" fillId="4" borderId="0" xfId="0" applyFill="1"/>
    <xf numFmtId="0" fontId="0" fillId="5" borderId="0" xfId="0" applyFill="1"/>
    <xf numFmtId="0" fontId="0" fillId="0" borderId="48" xfId="0" applyBorder="1"/>
    <xf numFmtId="0" fontId="1" fillId="0" borderId="47" xfId="0" applyFont="1" applyFill="1" applyBorder="1"/>
    <xf numFmtId="0" fontId="1" fillId="0" borderId="47" xfId="0" applyFont="1" applyBorder="1"/>
    <xf numFmtId="0" fontId="1" fillId="0" borderId="3" xfId="0" applyFont="1" applyBorder="1"/>
    <xf numFmtId="0" fontId="2" fillId="0" borderId="3" xfId="0" applyFont="1" applyBorder="1" applyAlignment="1">
      <alignment vertical="justify"/>
    </xf>
    <xf numFmtId="0" fontId="19" fillId="0" borderId="0" xfId="0" applyFont="1" applyBorder="1"/>
    <xf numFmtId="0" fontId="15" fillId="0" borderId="0" xfId="0" applyFont="1" applyBorder="1"/>
    <xf numFmtId="0" fontId="48" fillId="0" borderId="32" xfId="0" applyFont="1" applyBorder="1"/>
    <xf numFmtId="0" fontId="15" fillId="0" borderId="13" xfId="0" applyFont="1" applyFill="1" applyBorder="1" applyAlignment="1">
      <alignment vertical="center"/>
    </xf>
    <xf numFmtId="0" fontId="15" fillId="0" borderId="13" xfId="0" applyFont="1" applyBorder="1" applyAlignment="1">
      <alignment horizontal="center"/>
    </xf>
    <xf numFmtId="4" fontId="15" fillId="0" borderId="13" xfId="0" applyNumberFormat="1" applyFont="1" applyFill="1" applyBorder="1" applyAlignment="1">
      <alignment horizontal="center" vertical="center"/>
    </xf>
    <xf numFmtId="2" fontId="15" fillId="0" borderId="13" xfId="0" applyNumberFormat="1" applyFont="1" applyBorder="1" applyAlignment="1"/>
    <xf numFmtId="0" fontId="48" fillId="0" borderId="27" xfId="0" applyFont="1" applyBorder="1"/>
    <xf numFmtId="0" fontId="18" fillId="0" borderId="49" xfId="0" applyFont="1" applyBorder="1"/>
    <xf numFmtId="180" fontId="22" fillId="0" borderId="49" xfId="0" applyNumberFormat="1" applyFont="1" applyFill="1" applyBorder="1" applyAlignment="1">
      <alignment horizontal="center"/>
    </xf>
    <xf numFmtId="164" fontId="15" fillId="0" borderId="40" xfId="2" applyNumberFormat="1" applyFont="1" applyBorder="1"/>
    <xf numFmtId="4" fontId="15" fillId="0" borderId="22" xfId="2" applyNumberFormat="1" applyFont="1" applyBorder="1"/>
    <xf numFmtId="0" fontId="10" fillId="0" borderId="37" xfId="0" applyFont="1" applyBorder="1"/>
    <xf numFmtId="0" fontId="4" fillId="0" borderId="0" xfId="0" applyFont="1" applyBorder="1"/>
    <xf numFmtId="0" fontId="3" fillId="0" borderId="0" xfId="0" applyFont="1" applyBorder="1" applyAlignment="1">
      <alignment horizontal="left"/>
    </xf>
    <xf numFmtId="180" fontId="3" fillId="0" borderId="0" xfId="0" applyNumberFormat="1" applyFont="1" applyBorder="1" applyAlignment="1">
      <alignment horizontal="left"/>
    </xf>
    <xf numFmtId="164" fontId="2" fillId="0" borderId="0" xfId="2" applyBorder="1"/>
    <xf numFmtId="4" fontId="25" fillId="0" borderId="0" xfId="0" applyNumberFormat="1" applyFont="1" applyBorder="1"/>
    <xf numFmtId="0" fontId="3" fillId="0" borderId="37" xfId="0" applyFont="1" applyBorder="1" applyAlignment="1">
      <alignment horizontal="left"/>
    </xf>
    <xf numFmtId="180" fontId="3" fillId="0" borderId="37" xfId="0" applyNumberFormat="1" applyFont="1" applyBorder="1" applyAlignment="1">
      <alignment horizontal="left"/>
    </xf>
    <xf numFmtId="164" fontId="2" fillId="0" borderId="37" xfId="2" applyBorder="1"/>
    <xf numFmtId="4" fontId="25" fillId="0" borderId="37" xfId="0" applyNumberFormat="1" applyFont="1" applyBorder="1"/>
    <xf numFmtId="165" fontId="0" fillId="0" borderId="0" xfId="0" applyNumberFormat="1" applyBorder="1"/>
    <xf numFmtId="0" fontId="4" fillId="0" borderId="37" xfId="0" applyFont="1" applyBorder="1"/>
    <xf numFmtId="180" fontId="0" fillId="4" borderId="13" xfId="0" applyNumberFormat="1" applyFill="1" applyBorder="1"/>
    <xf numFmtId="180" fontId="0" fillId="4" borderId="3" xfId="0" applyNumberFormat="1" applyFill="1" applyBorder="1"/>
    <xf numFmtId="0" fontId="10" fillId="0" borderId="0" xfId="0" applyFont="1" applyFill="1"/>
    <xf numFmtId="0" fontId="0" fillId="4" borderId="3" xfId="0" applyFill="1" applyBorder="1"/>
    <xf numFmtId="0" fontId="3" fillId="0" borderId="0" xfId="0" applyFont="1" applyBorder="1" applyAlignment="1">
      <alignment horizontal="center"/>
    </xf>
    <xf numFmtId="0" fontId="10" fillId="0" borderId="0" xfId="0" applyFont="1" applyBorder="1" applyAlignment="1"/>
    <xf numFmtId="0" fontId="11" fillId="0" borderId="0" xfId="0" applyFont="1" applyBorder="1"/>
    <xf numFmtId="0" fontId="2" fillId="0" borderId="0" xfId="0" applyFont="1" applyBorder="1"/>
    <xf numFmtId="4" fontId="15" fillId="0" borderId="0" xfId="0" applyNumberFormat="1" applyFont="1" applyFill="1" applyBorder="1" applyAlignment="1">
      <alignment horizontal="center" vertical="center"/>
    </xf>
    <xf numFmtId="4" fontId="11" fillId="0" borderId="0" xfId="0" applyNumberFormat="1" applyFont="1" applyBorder="1" applyAlignment="1">
      <alignment horizontal="center" vertical="center"/>
    </xf>
    <xf numFmtId="0" fontId="23" fillId="0" borderId="0" xfId="0" applyFont="1" applyBorder="1"/>
    <xf numFmtId="0" fontId="10" fillId="0" borderId="0" xfId="0" applyFont="1" applyBorder="1" applyAlignment="1">
      <alignment vertical="center" wrapText="1"/>
    </xf>
    <xf numFmtId="4" fontId="15" fillId="0" borderId="0" xfId="0" applyNumberFormat="1" applyFont="1" applyFill="1" applyBorder="1" applyAlignment="1">
      <alignment horizontal="center"/>
    </xf>
    <xf numFmtId="4" fontId="22" fillId="0" borderId="0" xfId="0" applyNumberFormat="1" applyFont="1" applyFill="1" applyBorder="1" applyAlignment="1">
      <alignment horizontal="center"/>
    </xf>
    <xf numFmtId="4" fontId="15" fillId="0" borderId="0" xfId="0" applyNumberFormat="1" applyFont="1" applyFill="1" applyBorder="1" applyAlignment="1">
      <alignment horizontal="center" wrapText="1"/>
    </xf>
    <xf numFmtId="0" fontId="3" fillId="0" borderId="10" xfId="0" applyFont="1" applyBorder="1" applyAlignment="1">
      <alignment horizontal="center"/>
    </xf>
    <xf numFmtId="166" fontId="7" fillId="0" borderId="10" xfId="0" applyNumberFormat="1" applyFont="1" applyBorder="1"/>
    <xf numFmtId="173" fontId="38" fillId="4" borderId="3" xfId="5" applyNumberFormat="1" applyFont="1" applyFill="1" applyBorder="1" applyAlignment="1">
      <alignment horizontal="center"/>
    </xf>
    <xf numFmtId="171" fontId="37" fillId="4" borderId="6" xfId="5" applyNumberFormat="1" applyFont="1" applyFill="1" applyBorder="1" applyAlignment="1">
      <alignment horizontal="center"/>
    </xf>
    <xf numFmtId="171" fontId="37" fillId="4" borderId="22" xfId="5" applyNumberFormat="1" applyFont="1" applyFill="1" applyBorder="1" applyAlignment="1">
      <alignment horizontal="center"/>
    </xf>
    <xf numFmtId="0" fontId="27" fillId="0" borderId="0" xfId="0" applyFont="1" applyFill="1" applyBorder="1"/>
    <xf numFmtId="180" fontId="0" fillId="0" borderId="6" xfId="0" applyNumberFormat="1" applyFill="1" applyBorder="1"/>
    <xf numFmtId="0" fontId="18" fillId="0" borderId="38" xfId="0" applyFont="1" applyBorder="1"/>
    <xf numFmtId="4" fontId="15" fillId="0" borderId="3" xfId="0" applyNumberFormat="1" applyFont="1" applyBorder="1" applyAlignment="1"/>
    <xf numFmtId="4" fontId="15" fillId="0" borderId="29" xfId="0" applyNumberFormat="1" applyFont="1" applyBorder="1" applyAlignment="1"/>
    <xf numFmtId="0" fontId="11" fillId="0" borderId="10" xfId="0" applyFont="1" applyFill="1" applyBorder="1"/>
    <xf numFmtId="0" fontId="11" fillId="2" borderId="10" xfId="0" applyFont="1" applyFill="1" applyBorder="1"/>
    <xf numFmtId="0" fontId="2" fillId="0" borderId="18" xfId="0" applyFont="1" applyFill="1" applyBorder="1"/>
    <xf numFmtId="180" fontId="2" fillId="0" borderId="18" xfId="0" applyNumberFormat="1" applyFont="1" applyFill="1" applyBorder="1"/>
    <xf numFmtId="0" fontId="2" fillId="0" borderId="18" xfId="0" applyFont="1" applyFill="1" applyBorder="1" applyAlignment="1">
      <alignment horizontal="right"/>
    </xf>
    <xf numFmtId="2" fontId="11" fillId="0" borderId="23" xfId="0" applyNumberFormat="1" applyFont="1" applyFill="1" applyBorder="1"/>
    <xf numFmtId="2" fontId="11" fillId="2" borderId="23" xfId="0" applyNumberFormat="1" applyFont="1" applyFill="1" applyBorder="1"/>
    <xf numFmtId="0" fontId="7" fillId="0" borderId="50" xfId="0" applyFont="1" applyFill="1" applyBorder="1" applyAlignment="1">
      <alignment horizontal="center"/>
    </xf>
    <xf numFmtId="0" fontId="7" fillId="0" borderId="51" xfId="0" applyFont="1" applyFill="1" applyBorder="1" applyAlignment="1">
      <alignment horizontal="center"/>
    </xf>
    <xf numFmtId="0" fontId="7" fillId="0" borderId="52" xfId="0" applyFont="1" applyFill="1" applyBorder="1" applyAlignment="1">
      <alignment horizontal="center"/>
    </xf>
    <xf numFmtId="0" fontId="7" fillId="0" borderId="53" xfId="0" applyFont="1" applyFill="1" applyBorder="1" applyAlignment="1">
      <alignment horizontal="center"/>
    </xf>
    <xf numFmtId="0" fontId="15" fillId="0" borderId="3" xfId="0" applyFont="1" applyFill="1" applyBorder="1" applyAlignment="1">
      <alignment horizontal="center" vertical="center"/>
    </xf>
    <xf numFmtId="0" fontId="15" fillId="0" borderId="3" xfId="0" applyFont="1" applyFill="1" applyBorder="1" applyAlignment="1">
      <alignment horizontal="left" vertical="center"/>
    </xf>
    <xf numFmtId="0" fontId="15" fillId="0" borderId="3" xfId="0" applyFont="1" applyFill="1" applyBorder="1" applyAlignment="1">
      <alignment horizontal="left"/>
    </xf>
    <xf numFmtId="0" fontId="0" fillId="0" borderId="3" xfId="0" applyFill="1" applyBorder="1"/>
    <xf numFmtId="0" fontId="15" fillId="0" borderId="3" xfId="0" applyFont="1" applyFill="1" applyBorder="1"/>
    <xf numFmtId="0" fontId="15" fillId="0" borderId="3" xfId="0" applyFont="1" applyFill="1" applyBorder="1" applyAlignment="1">
      <alignment wrapText="1"/>
    </xf>
    <xf numFmtId="0" fontId="2" fillId="6" borderId="3" xfId="0" applyFont="1" applyFill="1" applyBorder="1"/>
    <xf numFmtId="0" fontId="0" fillId="6" borderId="3" xfId="0" applyFill="1" applyBorder="1"/>
    <xf numFmtId="0" fontId="10" fillId="0" borderId="0" xfId="0" applyFont="1" applyAlignment="1">
      <alignment vertical="justify"/>
    </xf>
    <xf numFmtId="0" fontId="7" fillId="0" borderId="54" xfId="0" applyFont="1" applyFill="1" applyBorder="1" applyAlignment="1">
      <alignment horizontal="center"/>
    </xf>
    <xf numFmtId="0" fontId="7" fillId="0" borderId="55" xfId="0" applyFont="1" applyFill="1" applyBorder="1" applyAlignment="1">
      <alignment horizontal="center"/>
    </xf>
    <xf numFmtId="0" fontId="12" fillId="0" borderId="37" xfId="0" applyFont="1" applyFill="1" applyBorder="1" applyAlignment="1">
      <alignment vertical="center" wrapText="1"/>
    </xf>
    <xf numFmtId="164" fontId="11" fillId="0" borderId="25" xfId="2" applyFont="1" applyBorder="1"/>
    <xf numFmtId="4" fontId="7" fillId="0" borderId="26" xfId="0" applyNumberFormat="1" applyFont="1" applyBorder="1"/>
    <xf numFmtId="9" fontId="31" fillId="0" borderId="0" xfId="4" applyFont="1" applyFill="1" applyBorder="1" applyAlignment="1">
      <alignment horizontal="center" vertical="center"/>
    </xf>
    <xf numFmtId="9" fontId="34" fillId="0" borderId="28" xfId="4" applyFont="1" applyFill="1" applyBorder="1" applyAlignment="1">
      <alignment horizontal="center" vertical="center" wrapText="1"/>
    </xf>
    <xf numFmtId="9" fontId="34" fillId="0" borderId="40" xfId="4" applyFont="1" applyFill="1" applyBorder="1" applyAlignment="1">
      <alignment horizontal="center" vertical="center" wrapText="1"/>
    </xf>
    <xf numFmtId="9" fontId="34" fillId="0" borderId="22" xfId="4" applyFont="1" applyFill="1" applyBorder="1" applyAlignment="1">
      <alignment horizontal="center" vertical="center" wrapText="1"/>
    </xf>
    <xf numFmtId="0" fontId="5" fillId="0" borderId="44" xfId="0" applyFont="1" applyBorder="1" applyAlignment="1">
      <alignment horizontal="left" wrapText="1"/>
    </xf>
    <xf numFmtId="0" fontId="2" fillId="0" borderId="37" xfId="0" applyFont="1" applyBorder="1" applyAlignment="1">
      <alignment horizontal="left" wrapText="1"/>
    </xf>
    <xf numFmtId="0" fontId="2" fillId="0" borderId="1" xfId="0" applyFont="1" applyBorder="1" applyAlignment="1">
      <alignment horizontal="left" wrapText="1"/>
    </xf>
    <xf numFmtId="0" fontId="2" fillId="0" borderId="18" xfId="0" applyFont="1" applyBorder="1" applyAlignment="1">
      <alignment horizontal="left" wrapText="1"/>
    </xf>
    <xf numFmtId="0" fontId="3" fillId="0" borderId="0" xfId="0" applyFont="1" applyAlignment="1">
      <alignment horizontal="left" vertical="center"/>
    </xf>
    <xf numFmtId="180" fontId="19" fillId="0" borderId="34" xfId="3" applyNumberFormat="1" applyFont="1" applyFill="1" applyBorder="1" applyAlignment="1">
      <alignment horizontal="center" vertical="center" wrapText="1"/>
    </xf>
    <xf numFmtId="180" fontId="19" fillId="0" borderId="35" xfId="3" applyNumberFormat="1" applyFont="1" applyFill="1" applyBorder="1" applyAlignment="1">
      <alignment horizontal="center" vertical="center" wrapText="1"/>
    </xf>
    <xf numFmtId="180" fontId="19" fillId="0" borderId="36" xfId="3" applyNumberFormat="1" applyFont="1" applyFill="1" applyBorder="1" applyAlignment="1">
      <alignment horizontal="center" vertical="center" wrapText="1"/>
    </xf>
    <xf numFmtId="4" fontId="19" fillId="0" borderId="34" xfId="3" applyNumberFormat="1" applyFont="1" applyFill="1" applyBorder="1" applyAlignment="1">
      <alignment horizontal="center" vertical="center" wrapText="1"/>
    </xf>
    <xf numFmtId="4" fontId="19" fillId="0" borderId="35" xfId="3" applyNumberFormat="1" applyFont="1" applyFill="1" applyBorder="1" applyAlignment="1">
      <alignment horizontal="center" vertical="center" wrapText="1"/>
    </xf>
    <xf numFmtId="4" fontId="19" fillId="0" borderId="36" xfId="3" applyNumberFormat="1" applyFont="1" applyFill="1" applyBorder="1" applyAlignment="1">
      <alignment horizontal="center" vertical="center" wrapText="1"/>
    </xf>
    <xf numFmtId="164" fontId="19" fillId="0" borderId="34" xfId="3" applyNumberFormat="1" applyFont="1" applyFill="1" applyBorder="1" applyAlignment="1">
      <alignment horizontal="center" vertical="center" wrapText="1"/>
    </xf>
    <xf numFmtId="164" fontId="19" fillId="0" borderId="35" xfId="3" applyNumberFormat="1" applyFont="1" applyFill="1" applyBorder="1" applyAlignment="1">
      <alignment horizontal="center" vertical="center" wrapText="1"/>
    </xf>
    <xf numFmtId="164" fontId="19" fillId="0" borderId="36" xfId="3" applyNumberFormat="1" applyFont="1" applyFill="1" applyBorder="1" applyAlignment="1">
      <alignment horizontal="center" vertical="center" wrapText="1"/>
    </xf>
    <xf numFmtId="0" fontId="19" fillId="0" borderId="34" xfId="3" applyFont="1" applyFill="1" applyBorder="1" applyAlignment="1">
      <alignment horizontal="center" vertical="center" wrapText="1"/>
    </xf>
    <xf numFmtId="0" fontId="19" fillId="0" borderId="35" xfId="3" applyFont="1" applyFill="1" applyBorder="1" applyAlignment="1">
      <alignment horizontal="center" vertical="center" wrapText="1"/>
    </xf>
    <xf numFmtId="0" fontId="19" fillId="0" borderId="36" xfId="3" applyFont="1" applyFill="1" applyBorder="1" applyAlignment="1">
      <alignment horizontal="center" vertical="center" wrapText="1"/>
    </xf>
    <xf numFmtId="0" fontId="19" fillId="0" borderId="34" xfId="3" applyFont="1" applyFill="1" applyBorder="1" applyAlignment="1">
      <alignment horizontal="center" vertical="center"/>
    </xf>
    <xf numFmtId="0" fontId="19" fillId="0" borderId="35" xfId="3" applyFont="1" applyFill="1" applyBorder="1" applyAlignment="1">
      <alignment horizontal="center" vertical="center"/>
    </xf>
    <xf numFmtId="0" fontId="19" fillId="0" borderId="36" xfId="3" applyFont="1" applyFill="1" applyBorder="1" applyAlignment="1">
      <alignment horizontal="center" vertical="center"/>
    </xf>
    <xf numFmtId="0" fontId="10" fillId="0" borderId="10"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center" vertical="center" wrapText="1"/>
    </xf>
    <xf numFmtId="0" fontId="19" fillId="0" borderId="10" xfId="0" applyFont="1" applyBorder="1" applyAlignment="1">
      <alignment horizontal="center"/>
    </xf>
    <xf numFmtId="0" fontId="19" fillId="0" borderId="0" xfId="0" applyFont="1" applyBorder="1" applyAlignment="1">
      <alignment horizontal="center"/>
    </xf>
    <xf numFmtId="0" fontId="14" fillId="0" borderId="10" xfId="0" applyFont="1" applyBorder="1" applyAlignment="1">
      <alignment horizontal="center"/>
    </xf>
    <xf numFmtId="0" fontId="14" fillId="0" borderId="0" xfId="0" applyFont="1" applyBorder="1" applyAlignment="1">
      <alignment horizontal="center"/>
    </xf>
    <xf numFmtId="0" fontId="5" fillId="0" borderId="0" xfId="0" applyFont="1" applyAlignment="1">
      <alignment horizontal="center"/>
    </xf>
    <xf numFmtId="0" fontId="9" fillId="0" borderId="0" xfId="0" applyFont="1" applyAlignment="1">
      <alignment horizontal="center" vertical="center"/>
    </xf>
    <xf numFmtId="0" fontId="6" fillId="0" borderId="0" xfId="0" applyFont="1" applyAlignment="1">
      <alignment horizontal="center" vertical="center"/>
    </xf>
    <xf numFmtId="0" fontId="19" fillId="0" borderId="0" xfId="3" applyFont="1" applyFill="1" applyBorder="1" applyAlignment="1">
      <alignment horizontal="center" vertical="center" wrapText="1"/>
    </xf>
    <xf numFmtId="0" fontId="19" fillId="0" borderId="10" xfId="3" applyFont="1" applyFill="1" applyBorder="1" applyAlignment="1">
      <alignment horizontal="center" vertical="center" wrapText="1"/>
    </xf>
    <xf numFmtId="0" fontId="28" fillId="0" borderId="0" xfId="0" applyFont="1" applyFill="1" applyAlignment="1">
      <alignment horizontal="left"/>
    </xf>
    <xf numFmtId="0" fontId="12" fillId="0" borderId="37" xfId="0" quotePrefix="1" applyFont="1" applyFill="1" applyBorder="1" applyAlignment="1">
      <alignment horizontal="left" vertical="center" wrapText="1"/>
    </xf>
  </cellXfs>
  <cellStyles count="6">
    <cellStyle name="Euro" xfId="1"/>
    <cellStyle name="Millares" xfId="2" builtinId="3"/>
    <cellStyle name="Millares 2" xfId="5"/>
    <cellStyle name="Normal" xfId="0" builtinId="0"/>
    <cellStyle name="Normal_Modulo 03 ref CONTRATO 2096 HVK SOLO UNA" xfId="3"/>
    <cellStyle name="Porcentual" xfId="4" builtinId="5"/>
  </cellStyles>
  <dxfs count="48">
    <dxf>
      <fill>
        <patternFill patternType="solid">
          <fgColor theme="0"/>
          <bgColor theme="0"/>
        </patternFill>
      </fill>
    </dxf>
    <dxf>
      <numFmt numFmtId="4" formatCode="#,##0.00"/>
    </dxf>
    <dxf>
      <numFmt numFmtId="1" formatCode="0"/>
    </dxf>
    <dxf>
      <numFmt numFmtId="4" formatCode="#,##0.00"/>
    </dxf>
    <dxf>
      <fill>
        <patternFill>
          <bgColor rgb="FFFFC0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9"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24994659260841701"/>
        </patternFill>
      </fill>
    </dxf>
    <dxf>
      <fill>
        <patternFill>
          <bgColor rgb="FFFFC000"/>
        </patternFill>
      </fill>
    </dxf>
    <dxf>
      <fill>
        <patternFill>
          <bgColor rgb="FFFFC000"/>
        </patternFill>
      </fill>
    </dxf>
    <dxf>
      <fill>
        <patternFill>
          <bgColor theme="9" tint="-0.24994659260841701"/>
        </patternFill>
      </fill>
    </dxf>
    <dxf>
      <fill>
        <patternFill>
          <bgColor rgb="FFFFC000"/>
        </patternFill>
      </fill>
    </dxf>
    <dxf>
      <fill>
        <patternFill>
          <bgColor theme="9" tint="-0.24994659260841701"/>
        </patternFill>
      </fill>
    </dxf>
    <dxf>
      <fill>
        <patternFill>
          <bgColor theme="9"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24994659260841701"/>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FF"/>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layout/>
      <c:txPr>
        <a:bodyPr/>
        <a:lstStyle/>
        <a:p>
          <a:pPr>
            <a:defRPr lang="es-CO"/>
          </a:pPr>
          <a:endParaRPr lang="es-ES"/>
        </a:p>
      </c:txPr>
    </c:title>
    <c:plotArea>
      <c:layout/>
      <c:lineChart>
        <c:grouping val="standard"/>
        <c:ser>
          <c:idx val="0"/>
          <c:order val="0"/>
          <c:tx>
            <c:v>Indice de precios al Consumidor</c:v>
          </c:tx>
          <c:trendline>
            <c:trendlineType val="linear"/>
            <c:dispRSqr val="1"/>
            <c:dispEq val="1"/>
            <c:trendlineLbl>
              <c:layout/>
              <c:numFmt formatCode="General" sourceLinked="0"/>
              <c:txPr>
                <a:bodyPr/>
                <a:lstStyle/>
                <a:p>
                  <a:pPr>
                    <a:defRPr lang="es-CO"/>
                  </a:pPr>
                  <a:endParaRPr lang="es-ES"/>
                </a:p>
              </c:txPr>
            </c:trendlineLbl>
          </c:trendline>
          <c:cat>
            <c:numRef>
              <c:f>Inflacion!$B$14:$R$14</c:f>
              <c:numCache>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Cache>
            </c:numRef>
          </c:cat>
          <c:val>
            <c:numRef>
              <c:f>Inflacion!$B$24:$R$24</c:f>
              <c:numCache>
                <c:formatCode>0.00</c:formatCode>
                <c:ptCount val="17"/>
                <c:pt idx="0">
                  <c:v>25.478529229620001</c:v>
                </c:pt>
                <c:pt idx="1">
                  <c:v>30.707149065460001</c:v>
                </c:pt>
                <c:pt idx="2">
                  <c:v>37.423437393029999</c:v>
                </c:pt>
                <c:pt idx="3">
                  <c:v>44.084955149389998</c:v>
                </c:pt>
                <c:pt idx="4">
                  <c:v>51.62088686261</c:v>
                </c:pt>
                <c:pt idx="5">
                  <c:v>56.432016024550002</c:v>
                </c:pt>
                <c:pt idx="6">
                  <c:v>61.503048713129999</c:v>
                </c:pt>
                <c:pt idx="7">
                  <c:v>66.426913536979995</c:v>
                </c:pt>
                <c:pt idx="8">
                  <c:v>70.655053419949994</c:v>
                </c:pt>
                <c:pt idx="9">
                  <c:v>75.306582342819993</c:v>
                </c:pt>
                <c:pt idx="10">
                  <c:v>79.748371737590006</c:v>
                </c:pt>
                <c:pt idx="11">
                  <c:v>83.949667136619993</c:v>
                </c:pt>
                <c:pt idx="12">
                  <c:v>87.463740228239999</c:v>
                </c:pt>
                <c:pt idx="13">
                  <c:v>91.979755694730002</c:v>
                </c:pt>
                <c:pt idx="14">
                  <c:v>99.282653507909998</c:v>
                </c:pt>
                <c:pt idx="15">
                  <c:v>101.98</c:v>
                </c:pt>
                <c:pt idx="16">
                  <c:v>104.36</c:v>
                </c:pt>
              </c:numCache>
            </c:numRef>
          </c:val>
        </c:ser>
        <c:marker val="1"/>
        <c:axId val="39228160"/>
        <c:axId val="39229696"/>
      </c:lineChart>
      <c:catAx>
        <c:axId val="39228160"/>
        <c:scaling>
          <c:orientation val="minMax"/>
        </c:scaling>
        <c:axPos val="b"/>
        <c:numFmt formatCode="General" sourceLinked="1"/>
        <c:tickLblPos val="nextTo"/>
        <c:txPr>
          <a:bodyPr/>
          <a:lstStyle/>
          <a:p>
            <a:pPr>
              <a:defRPr lang="es-CO"/>
            </a:pPr>
            <a:endParaRPr lang="es-ES"/>
          </a:p>
        </c:txPr>
        <c:crossAx val="39229696"/>
        <c:crosses val="autoZero"/>
        <c:auto val="1"/>
        <c:lblAlgn val="ctr"/>
        <c:lblOffset val="100"/>
      </c:catAx>
      <c:valAx>
        <c:axId val="39229696"/>
        <c:scaling>
          <c:orientation val="minMax"/>
        </c:scaling>
        <c:axPos val="l"/>
        <c:majorGridlines/>
        <c:numFmt formatCode="0.00" sourceLinked="1"/>
        <c:tickLblPos val="nextTo"/>
        <c:txPr>
          <a:bodyPr/>
          <a:lstStyle/>
          <a:p>
            <a:pPr>
              <a:defRPr lang="es-CO"/>
            </a:pPr>
            <a:endParaRPr lang="es-ES"/>
          </a:p>
        </c:txPr>
        <c:crossAx val="39228160"/>
        <c:crosses val="autoZero"/>
        <c:crossBetween val="between"/>
      </c:valAx>
    </c:plotArea>
    <c:legend>
      <c:legendPos val="r"/>
      <c:layout/>
      <c:txPr>
        <a:bodyPr/>
        <a:lstStyle/>
        <a:p>
          <a:pPr>
            <a:defRPr lang="es-CO"/>
          </a:pPr>
          <a:endParaRPr lang="es-ES"/>
        </a:p>
      </c:txPr>
    </c:legend>
    <c:plotVisOnly val="1"/>
    <c:dispBlanksAs val="gap"/>
  </c:chart>
  <c:printSettings>
    <c:headerFooter/>
    <c:pageMargins b="0.75000000000000322" l="0.70000000000000062" r="0.70000000000000062" t="0.75000000000000322"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68036</xdr:colOff>
      <xdr:row>66</xdr:row>
      <xdr:rowOff>0</xdr:rowOff>
    </xdr:from>
    <xdr:to>
      <xdr:col>5</xdr:col>
      <xdr:colOff>40821</xdr:colOff>
      <xdr:row>81</xdr:row>
      <xdr:rowOff>116113</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8036" y="10953750"/>
          <a:ext cx="6898821" cy="2565399"/>
        </a:xfrm>
        <a:prstGeom prst="rect">
          <a:avLst/>
        </a:prstGeom>
        <a:noFill/>
        <a:ln w="1">
          <a:noFill/>
          <a:miter lim="800000"/>
          <a:headEnd/>
          <a:tailEnd type="none" w="med" len="med"/>
        </a:ln>
        <a:effectLst/>
      </xdr:spPr>
    </xdr:pic>
    <xdr:clientData/>
  </xdr:twoCellAnchor>
  <xdr:twoCellAnchor editAs="oneCell">
    <xdr:from>
      <xdr:col>6</xdr:col>
      <xdr:colOff>367392</xdr:colOff>
      <xdr:row>63</xdr:row>
      <xdr:rowOff>81642</xdr:rowOff>
    </xdr:from>
    <xdr:to>
      <xdr:col>12</xdr:col>
      <xdr:colOff>530678</xdr:colOff>
      <xdr:row>85</xdr:row>
      <xdr:rowOff>8458</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8055428" y="10545535"/>
          <a:ext cx="4735286" cy="3519102"/>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70</xdr:row>
      <xdr:rowOff>0</xdr:rowOff>
    </xdr:from>
    <xdr:to>
      <xdr:col>8</xdr:col>
      <xdr:colOff>0</xdr:colOff>
      <xdr:row>70</xdr:row>
      <xdr:rowOff>0</xdr:rowOff>
    </xdr:to>
    <xdr:pic>
      <xdr:nvPicPr>
        <xdr:cNvPr id="14178" name="Picture 2"/>
        <xdr:cNvPicPr>
          <a:picLocks noChangeAspect="1" noChangeArrowheads="1"/>
        </xdr:cNvPicPr>
      </xdr:nvPicPr>
      <xdr:blipFill>
        <a:blip xmlns:r="http://schemas.openxmlformats.org/officeDocument/2006/relationships" r:embed="rId1"/>
        <a:srcRect/>
        <a:stretch>
          <a:fillRect/>
        </a:stretch>
      </xdr:blipFill>
      <xdr:spPr bwMode="auto">
        <a:xfrm>
          <a:off x="8839200" y="6638925"/>
          <a:ext cx="0" cy="0"/>
        </a:xfrm>
        <a:prstGeom prst="rect">
          <a:avLst/>
        </a:prstGeom>
        <a:noFill/>
        <a:ln w="9525">
          <a:noFill/>
          <a:miter lim="800000"/>
          <a:headEnd/>
          <a:tailEnd/>
        </a:ln>
      </xdr:spPr>
    </xdr:pic>
    <xdr:clientData/>
  </xdr:twoCellAnchor>
  <xdr:twoCellAnchor>
    <xdr:from>
      <xdr:col>2</xdr:col>
      <xdr:colOff>2562225</xdr:colOff>
      <xdr:row>70</xdr:row>
      <xdr:rowOff>0</xdr:rowOff>
    </xdr:from>
    <xdr:to>
      <xdr:col>7</xdr:col>
      <xdr:colOff>247650</xdr:colOff>
      <xdr:row>70</xdr:row>
      <xdr:rowOff>0</xdr:rowOff>
    </xdr:to>
    <xdr:pic>
      <xdr:nvPicPr>
        <xdr:cNvPr id="14179" name="Picture 3" descr="Logo Vias Paz"/>
        <xdr:cNvPicPr>
          <a:picLocks noChangeAspect="1" noChangeArrowheads="1"/>
        </xdr:cNvPicPr>
      </xdr:nvPicPr>
      <xdr:blipFill>
        <a:blip xmlns:r="http://schemas.openxmlformats.org/officeDocument/2006/relationships" r:embed="rId2"/>
        <a:srcRect/>
        <a:stretch>
          <a:fillRect/>
        </a:stretch>
      </xdr:blipFill>
      <xdr:spPr bwMode="auto">
        <a:xfrm>
          <a:off x="3771900" y="6638925"/>
          <a:ext cx="4276725" cy="0"/>
        </a:xfrm>
        <a:prstGeom prst="rect">
          <a:avLst/>
        </a:prstGeom>
        <a:noFill/>
        <a:ln w="9525">
          <a:noFill/>
          <a:miter lim="800000"/>
          <a:headEnd/>
          <a:tailEnd/>
        </a:ln>
      </xdr:spPr>
    </xdr:pic>
    <xdr:clientData/>
  </xdr:twoCellAnchor>
  <xdr:twoCellAnchor>
    <xdr:from>
      <xdr:col>8</xdr:col>
      <xdr:colOff>428625</xdr:colOff>
      <xdr:row>68</xdr:row>
      <xdr:rowOff>38100</xdr:rowOff>
    </xdr:from>
    <xdr:to>
      <xdr:col>9</xdr:col>
      <xdr:colOff>0</xdr:colOff>
      <xdr:row>70</xdr:row>
      <xdr:rowOff>95250</xdr:rowOff>
    </xdr:to>
    <xdr:pic>
      <xdr:nvPicPr>
        <xdr:cNvPr id="14180" name="Picture 6" descr="LOGO"/>
        <xdr:cNvPicPr>
          <a:picLocks noChangeAspect="1" noChangeArrowheads="1"/>
        </xdr:cNvPicPr>
      </xdr:nvPicPr>
      <xdr:blipFill>
        <a:blip xmlns:r="http://schemas.openxmlformats.org/officeDocument/2006/relationships" r:embed="rId3"/>
        <a:srcRect/>
        <a:stretch>
          <a:fillRect/>
        </a:stretch>
      </xdr:blipFill>
      <xdr:spPr bwMode="auto">
        <a:xfrm>
          <a:off x="9267825" y="6638925"/>
          <a:ext cx="438150" cy="0"/>
        </a:xfrm>
        <a:prstGeom prst="rect">
          <a:avLst/>
        </a:prstGeom>
        <a:noFill/>
        <a:ln w="9525">
          <a:noFill/>
          <a:miter lim="800000"/>
          <a:headEnd/>
          <a:tailEnd/>
        </a:ln>
      </xdr:spPr>
    </xdr:pic>
    <xdr:clientData/>
  </xdr:twoCellAnchor>
  <xdr:twoCellAnchor>
    <xdr:from>
      <xdr:col>2</xdr:col>
      <xdr:colOff>0</xdr:colOff>
      <xdr:row>68</xdr:row>
      <xdr:rowOff>38100</xdr:rowOff>
    </xdr:from>
    <xdr:to>
      <xdr:col>2</xdr:col>
      <xdr:colOff>685800</xdr:colOff>
      <xdr:row>70</xdr:row>
      <xdr:rowOff>85725</xdr:rowOff>
    </xdr:to>
    <xdr:pic>
      <xdr:nvPicPr>
        <xdr:cNvPr id="14181" name="Picture 7"/>
        <xdr:cNvPicPr>
          <a:picLocks noChangeAspect="1" noChangeArrowheads="1"/>
        </xdr:cNvPicPr>
      </xdr:nvPicPr>
      <xdr:blipFill>
        <a:blip xmlns:r="http://schemas.openxmlformats.org/officeDocument/2006/relationships" r:embed="rId1"/>
        <a:srcRect/>
        <a:stretch>
          <a:fillRect/>
        </a:stretch>
      </xdr:blipFill>
      <xdr:spPr bwMode="auto">
        <a:xfrm>
          <a:off x="1209675" y="6638925"/>
          <a:ext cx="685800"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9</xdr:col>
      <xdr:colOff>314325</xdr:colOff>
      <xdr:row>7</xdr:row>
      <xdr:rowOff>123825</xdr:rowOff>
    </xdr:to>
    <xdr:pic>
      <xdr:nvPicPr>
        <xdr:cNvPr id="2" name="Picture 2" descr="banner para excel del dane"/>
        <xdr:cNvPicPr>
          <a:picLocks noChangeAspect="1" noChangeArrowheads="1"/>
        </xdr:cNvPicPr>
      </xdr:nvPicPr>
      <xdr:blipFill>
        <a:blip xmlns:r="http://schemas.openxmlformats.org/officeDocument/2006/relationships" r:embed="rId1" cstate="print"/>
        <a:srcRect/>
        <a:stretch>
          <a:fillRect/>
        </a:stretch>
      </xdr:blipFill>
      <xdr:spPr bwMode="auto">
        <a:xfrm>
          <a:off x="0" y="15116175"/>
          <a:ext cx="11525250" cy="609600"/>
        </a:xfrm>
        <a:prstGeom prst="rect">
          <a:avLst/>
        </a:prstGeom>
        <a:noFill/>
        <a:ln w="9525">
          <a:noFill/>
          <a:miter lim="800000"/>
          <a:headEnd/>
          <a:tailEnd/>
        </a:ln>
      </xdr:spPr>
    </xdr:pic>
    <xdr:clientData/>
  </xdr:twoCellAnchor>
  <xdr:twoCellAnchor>
    <xdr:from>
      <xdr:col>0</xdr:col>
      <xdr:colOff>552450</xdr:colOff>
      <xdr:row>29</xdr:row>
      <xdr:rowOff>9525</xdr:rowOff>
    </xdr:from>
    <xdr:to>
      <xdr:col>9</xdr:col>
      <xdr:colOff>200025</xdr:colOff>
      <xdr:row>46</xdr:row>
      <xdr:rowOff>114300</xdr:rowOff>
    </xdr:to>
    <xdr:graphicFrame macro="">
      <xdr:nvGraphicFramePr>
        <xdr:cNvPr id="3"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86"/>
  <sheetViews>
    <sheetView tabSelected="1" view="pageBreakPreview" topLeftCell="C1" zoomScale="85" zoomScaleSheetLayoutView="85" zoomScalePageLayoutView="85" workbookViewId="0">
      <pane xSplit="1" ySplit="13" topLeftCell="D14" activePane="bottomRight" state="frozen"/>
      <selection activeCell="C1" sqref="C1"/>
      <selection pane="topRight" activeCell="D1" sqref="D1"/>
      <selection pane="bottomLeft" activeCell="C14" sqref="C14"/>
      <selection pane="bottomRight" activeCell="I15" sqref="I15"/>
    </sheetView>
  </sheetViews>
  <sheetFormatPr baseColWidth="10" defaultRowHeight="12.75"/>
  <cols>
    <col min="1" max="1" width="6.140625" hidden="1" customWidth="1"/>
    <col min="3" max="3" width="30.7109375" customWidth="1"/>
    <col min="4" max="4" width="12.85546875" customWidth="1"/>
    <col min="5" max="5" width="37.42578125" customWidth="1"/>
    <col min="6" max="6" width="13" customWidth="1"/>
    <col min="7" max="7" width="15.85546875" customWidth="1"/>
    <col min="8" max="8" width="37.140625" customWidth="1"/>
    <col min="9" max="9" width="21.85546875" customWidth="1"/>
  </cols>
  <sheetData>
    <row r="1" spans="1:9" ht="13.5" thickBot="1"/>
    <row r="2" spans="1:9" ht="30.75" thickBot="1">
      <c r="A2" s="245"/>
      <c r="C2" s="191" t="s">
        <v>100</v>
      </c>
      <c r="D2" s="193" t="s">
        <v>102</v>
      </c>
      <c r="E2" s="194" t="s">
        <v>103</v>
      </c>
    </row>
    <row r="3" spans="1:9">
      <c r="A3" s="245"/>
      <c r="C3" s="204">
        <v>1</v>
      </c>
      <c r="D3" s="205" t="s">
        <v>104</v>
      </c>
      <c r="E3" s="206" t="s">
        <v>105</v>
      </c>
    </row>
    <row r="4" spans="1:9">
      <c r="A4" s="245"/>
      <c r="C4" s="43">
        <v>2</v>
      </c>
      <c r="D4" s="207" t="s">
        <v>105</v>
      </c>
      <c r="E4" s="208" t="s">
        <v>106</v>
      </c>
    </row>
    <row r="5" spans="1:9">
      <c r="A5" s="245"/>
      <c r="C5" s="43">
        <v>3</v>
      </c>
      <c r="D5" s="207" t="s">
        <v>107</v>
      </c>
      <c r="E5" s="208" t="s">
        <v>108</v>
      </c>
    </row>
    <row r="6" spans="1:9">
      <c r="A6" s="245"/>
      <c r="C6" s="43">
        <v>4</v>
      </c>
      <c r="D6" s="207" t="s">
        <v>109</v>
      </c>
      <c r="E6" s="208" t="s">
        <v>110</v>
      </c>
    </row>
    <row r="7" spans="1:9">
      <c r="A7" s="245"/>
      <c r="C7" s="43">
        <v>5</v>
      </c>
      <c r="D7" s="207" t="s">
        <v>110</v>
      </c>
      <c r="E7" s="208" t="s">
        <v>111</v>
      </c>
    </row>
    <row r="8" spans="1:9">
      <c r="A8" s="245"/>
      <c r="C8" s="43">
        <v>6</v>
      </c>
      <c r="D8" s="207" t="s">
        <v>111</v>
      </c>
      <c r="E8" s="208" t="s">
        <v>112</v>
      </c>
    </row>
    <row r="9" spans="1:9">
      <c r="A9" s="245"/>
      <c r="C9" s="43">
        <v>7</v>
      </c>
      <c r="D9" s="207" t="s">
        <v>113</v>
      </c>
      <c r="E9" s="208"/>
    </row>
    <row r="10" spans="1:9" ht="13.5" thickBot="1">
      <c r="A10" s="245"/>
      <c r="C10" s="209">
        <v>8</v>
      </c>
      <c r="D10" s="210" t="s">
        <v>112</v>
      </c>
      <c r="E10" s="211"/>
    </row>
    <row r="11" spans="1:9">
      <c r="A11" s="245"/>
    </row>
    <row r="12" spans="1:9">
      <c r="A12" s="245"/>
    </row>
    <row r="13" spans="1:9" ht="24.75" customHeight="1">
      <c r="A13" s="245"/>
      <c r="C13" s="319" t="s">
        <v>1</v>
      </c>
      <c r="D13" s="48" t="s">
        <v>99</v>
      </c>
      <c r="E13" s="48" t="s">
        <v>147</v>
      </c>
      <c r="F13" s="216" t="s">
        <v>100</v>
      </c>
      <c r="G13" s="48" t="s">
        <v>148</v>
      </c>
      <c r="H13" s="48" t="s">
        <v>147</v>
      </c>
      <c r="I13" s="216" t="s">
        <v>30</v>
      </c>
    </row>
    <row r="14" spans="1:9">
      <c r="A14" s="245"/>
    </row>
    <row r="15" spans="1:9">
      <c r="A15" s="245">
        <f>+D15</f>
        <v>0</v>
      </c>
      <c r="C15" s="51" t="s">
        <v>98</v>
      </c>
      <c r="D15" s="317"/>
      <c r="E15" s="9" t="str">
        <f>IF(D15="x","Introduzca la categoría del profesional","")</f>
        <v/>
      </c>
      <c r="F15" s="311"/>
      <c r="G15" s="311"/>
      <c r="H15" s="9" t="str">
        <f>IF(D15="x","Posee prima regional?, colocar x si la tiene","")</f>
        <v/>
      </c>
      <c r="I15" s="311"/>
    </row>
    <row r="16" spans="1:9">
      <c r="A16" s="245">
        <f t="shared" ref="A16:A74" si="0">+D16</f>
        <v>0</v>
      </c>
      <c r="C16" s="312" t="s">
        <v>129</v>
      </c>
      <c r="D16" s="317"/>
      <c r="E16" s="9" t="str">
        <f>IF(D16="x","Introduzca la categoría del profesional","")</f>
        <v/>
      </c>
      <c r="F16" s="311"/>
      <c r="G16" s="311"/>
      <c r="H16" s="9" t="str">
        <f t="shared" ref="H16:H61" si="1">IF(D16="x","Posee prima regional?, colocar x si la tiene","")</f>
        <v/>
      </c>
      <c r="I16" s="311"/>
    </row>
    <row r="17" spans="1:9">
      <c r="A17" s="245"/>
      <c r="C17" s="312" t="s">
        <v>129</v>
      </c>
      <c r="D17" s="317"/>
      <c r="E17" s="9" t="str">
        <f>IF(D17="x","Introduzca la categoría del profesional","")</f>
        <v/>
      </c>
      <c r="F17" s="311"/>
      <c r="G17" s="311"/>
      <c r="H17" s="9" t="str">
        <f t="shared" ref="H17" si="2">IF(D17="x","Posee prima regional?, colocar x si la tiene","")</f>
        <v/>
      </c>
      <c r="I17" s="311"/>
    </row>
    <row r="18" spans="1:9">
      <c r="A18" s="245">
        <f t="shared" si="0"/>
        <v>0</v>
      </c>
      <c r="C18" s="313" t="s">
        <v>130</v>
      </c>
      <c r="D18" s="317"/>
      <c r="E18" s="9" t="str">
        <f>IF(D18="x","Introduzca la categoría del profesional","")</f>
        <v/>
      </c>
      <c r="F18" s="311"/>
      <c r="G18" s="311"/>
      <c r="H18" s="9" t="str">
        <f t="shared" si="1"/>
        <v/>
      </c>
      <c r="I18" s="311"/>
    </row>
    <row r="19" spans="1:9">
      <c r="A19" s="245">
        <f t="shared" si="0"/>
        <v>0</v>
      </c>
      <c r="E19" t="str">
        <f>IF(D19="x","Introduzca la categoría del profesional","")</f>
        <v/>
      </c>
      <c r="F19" s="116"/>
      <c r="G19" s="116"/>
      <c r="H19" t="str">
        <f t="shared" si="1"/>
        <v/>
      </c>
    </row>
    <row r="20" spans="1:9">
      <c r="A20" s="245">
        <f t="shared" si="0"/>
        <v>0</v>
      </c>
      <c r="C20" s="199" t="s">
        <v>128</v>
      </c>
      <c r="E20" s="48"/>
      <c r="F20" s="277"/>
      <c r="G20" s="116"/>
      <c r="H20" t="str">
        <f t="shared" si="1"/>
        <v/>
      </c>
    </row>
    <row r="21" spans="1:9">
      <c r="A21" s="245">
        <f t="shared" si="0"/>
        <v>0</v>
      </c>
      <c r="C21" s="9" t="s">
        <v>114</v>
      </c>
      <c r="D21" s="317"/>
      <c r="E21" s="9" t="str">
        <f>IF(D21="x","Introduzca la dedicación del personal","")</f>
        <v/>
      </c>
      <c r="F21" s="311"/>
      <c r="G21" s="311"/>
      <c r="H21" s="9" t="str">
        <f t="shared" si="1"/>
        <v/>
      </c>
      <c r="I21" s="311"/>
    </row>
    <row r="22" spans="1:9">
      <c r="A22" s="245">
        <f t="shared" si="0"/>
        <v>0</v>
      </c>
      <c r="C22" s="9" t="s">
        <v>115</v>
      </c>
      <c r="D22" s="317"/>
      <c r="E22" s="9" t="str">
        <f>IF(D22="x","Introduzca la dedicación del personal","")</f>
        <v/>
      </c>
      <c r="F22" s="311"/>
      <c r="G22" s="311"/>
      <c r="H22" s="9" t="str">
        <f t="shared" si="1"/>
        <v/>
      </c>
      <c r="I22" s="311"/>
    </row>
    <row r="23" spans="1:9">
      <c r="A23" s="245">
        <f t="shared" si="0"/>
        <v>0</v>
      </c>
      <c r="C23" s="9" t="s">
        <v>116</v>
      </c>
      <c r="D23" s="317"/>
      <c r="E23" s="9" t="str">
        <f>IF(D23="x","Introduzca la dedicación del personal","")</f>
        <v/>
      </c>
      <c r="F23" s="311"/>
      <c r="G23" s="311"/>
      <c r="H23" s="9" t="str">
        <f t="shared" si="1"/>
        <v/>
      </c>
      <c r="I23" s="311"/>
    </row>
    <row r="24" spans="1:9">
      <c r="A24" s="245">
        <f t="shared" si="0"/>
        <v>0</v>
      </c>
      <c r="C24" s="9" t="s">
        <v>117</v>
      </c>
      <c r="D24" s="317"/>
      <c r="E24" s="9" t="str">
        <f t="shared" ref="E24:E64" si="3">IF(D24="x","Introduzca la dedicación del personal","")</f>
        <v/>
      </c>
      <c r="F24" s="311"/>
      <c r="G24" s="311"/>
      <c r="H24" s="9" t="str">
        <f t="shared" si="1"/>
        <v/>
      </c>
      <c r="I24" s="311"/>
    </row>
    <row r="25" spans="1:9">
      <c r="A25" s="245">
        <f t="shared" si="0"/>
        <v>0</v>
      </c>
      <c r="C25" s="9" t="s">
        <v>118</v>
      </c>
      <c r="D25" s="317"/>
      <c r="E25" s="9" t="str">
        <f t="shared" si="3"/>
        <v/>
      </c>
      <c r="F25" s="311"/>
      <c r="G25" s="311"/>
      <c r="H25" s="9" t="str">
        <f t="shared" si="1"/>
        <v/>
      </c>
      <c r="I25" s="311"/>
    </row>
    <row r="26" spans="1:9">
      <c r="A26" s="245">
        <f t="shared" si="0"/>
        <v>0</v>
      </c>
      <c r="C26" s="9" t="s">
        <v>119</v>
      </c>
      <c r="D26" s="317"/>
      <c r="E26" s="9" t="str">
        <f t="shared" si="3"/>
        <v/>
      </c>
      <c r="F26" s="311"/>
      <c r="G26" s="311"/>
      <c r="H26" s="9" t="str">
        <f t="shared" si="1"/>
        <v/>
      </c>
      <c r="I26" s="311"/>
    </row>
    <row r="27" spans="1:9">
      <c r="A27" s="245">
        <f t="shared" si="0"/>
        <v>0</v>
      </c>
      <c r="C27" s="9" t="s">
        <v>120</v>
      </c>
      <c r="D27" s="317"/>
      <c r="E27" s="9" t="str">
        <f t="shared" si="3"/>
        <v/>
      </c>
      <c r="F27" s="311"/>
      <c r="G27" s="311"/>
      <c r="H27" s="9" t="str">
        <f t="shared" si="1"/>
        <v/>
      </c>
      <c r="I27" s="311"/>
    </row>
    <row r="28" spans="1:9">
      <c r="A28" s="245">
        <f t="shared" si="0"/>
        <v>0</v>
      </c>
      <c r="C28" s="9" t="s">
        <v>121</v>
      </c>
      <c r="D28" s="317"/>
      <c r="E28" s="9" t="str">
        <f t="shared" si="3"/>
        <v/>
      </c>
      <c r="F28" s="311"/>
      <c r="G28" s="311"/>
      <c r="H28" s="9" t="str">
        <f t="shared" si="1"/>
        <v/>
      </c>
      <c r="I28" s="311"/>
    </row>
    <row r="29" spans="1:9">
      <c r="A29" s="245">
        <f t="shared" si="0"/>
        <v>0</v>
      </c>
      <c r="C29" s="9" t="s">
        <v>122</v>
      </c>
      <c r="D29" s="317"/>
      <c r="E29" s="9" t="str">
        <f t="shared" si="3"/>
        <v/>
      </c>
      <c r="F29" s="311"/>
      <c r="G29" s="311"/>
      <c r="H29" s="9" t="str">
        <f t="shared" si="1"/>
        <v/>
      </c>
      <c r="I29" s="311"/>
    </row>
    <row r="30" spans="1:9">
      <c r="A30" s="245">
        <f t="shared" si="0"/>
        <v>0</v>
      </c>
      <c r="C30" s="9" t="s">
        <v>123</v>
      </c>
      <c r="D30" s="317"/>
      <c r="E30" s="9" t="str">
        <f t="shared" si="3"/>
        <v/>
      </c>
      <c r="F30" s="311"/>
      <c r="G30" s="311"/>
      <c r="H30" s="9" t="str">
        <f t="shared" si="1"/>
        <v/>
      </c>
      <c r="I30" s="311"/>
    </row>
    <row r="31" spans="1:9">
      <c r="A31" s="245">
        <f t="shared" si="0"/>
        <v>0</v>
      </c>
      <c r="C31" s="9" t="s">
        <v>124</v>
      </c>
      <c r="D31" s="317"/>
      <c r="E31" s="9" t="str">
        <f t="shared" si="3"/>
        <v/>
      </c>
      <c r="F31" s="311"/>
      <c r="G31" s="311"/>
      <c r="H31" s="9" t="str">
        <f t="shared" si="1"/>
        <v/>
      </c>
      <c r="I31" s="311"/>
    </row>
    <row r="32" spans="1:9">
      <c r="A32" s="245">
        <f t="shared" si="0"/>
        <v>0</v>
      </c>
      <c r="C32" s="9" t="s">
        <v>125</v>
      </c>
      <c r="D32" s="317"/>
      <c r="E32" s="9" t="str">
        <f t="shared" si="3"/>
        <v/>
      </c>
      <c r="F32" s="311"/>
      <c r="G32" s="311"/>
      <c r="H32" s="9" t="str">
        <f t="shared" si="1"/>
        <v/>
      </c>
      <c r="I32" s="311"/>
    </row>
    <row r="33" spans="1:9">
      <c r="A33" s="245">
        <f t="shared" si="0"/>
        <v>0</v>
      </c>
      <c r="C33" s="9" t="s">
        <v>126</v>
      </c>
      <c r="D33" s="317"/>
      <c r="E33" s="9" t="str">
        <f t="shared" si="3"/>
        <v/>
      </c>
      <c r="F33" s="311"/>
      <c r="G33" s="311"/>
      <c r="H33" s="9" t="str">
        <f t="shared" si="1"/>
        <v/>
      </c>
      <c r="I33" s="311"/>
    </row>
    <row r="34" spans="1:9">
      <c r="A34" s="245">
        <f t="shared" si="0"/>
        <v>0</v>
      </c>
      <c r="C34" s="9" t="s">
        <v>127</v>
      </c>
      <c r="D34" s="318"/>
      <c r="E34" s="9" t="str">
        <f t="shared" si="3"/>
        <v/>
      </c>
      <c r="F34" s="311"/>
      <c r="G34" s="311"/>
      <c r="H34" s="9" t="str">
        <f t="shared" si="1"/>
        <v/>
      </c>
      <c r="I34" s="311"/>
    </row>
    <row r="35" spans="1:9">
      <c r="A35" s="245">
        <f t="shared" si="0"/>
        <v>0</v>
      </c>
      <c r="E35" t="str">
        <f t="shared" si="3"/>
        <v/>
      </c>
      <c r="F35" s="116"/>
      <c r="G35" s="116"/>
      <c r="H35" t="str">
        <f t="shared" si="1"/>
        <v/>
      </c>
    </row>
    <row r="36" spans="1:9">
      <c r="A36" s="245">
        <f t="shared" si="0"/>
        <v>0</v>
      </c>
      <c r="C36" s="199" t="s">
        <v>135</v>
      </c>
      <c r="E36" t="str">
        <f t="shared" si="3"/>
        <v/>
      </c>
      <c r="F36" s="116"/>
      <c r="G36" s="116"/>
      <c r="H36" t="str">
        <f t="shared" si="1"/>
        <v/>
      </c>
    </row>
    <row r="37" spans="1:9">
      <c r="A37" s="245">
        <f t="shared" si="0"/>
        <v>0</v>
      </c>
      <c r="C37" s="9" t="s">
        <v>131</v>
      </c>
      <c r="D37" s="317"/>
      <c r="E37" s="9" t="str">
        <f t="shared" si="3"/>
        <v/>
      </c>
      <c r="F37" s="314"/>
      <c r="G37" s="311"/>
      <c r="H37" s="9" t="str">
        <f t="shared" si="1"/>
        <v/>
      </c>
      <c r="I37" s="311"/>
    </row>
    <row r="38" spans="1:9">
      <c r="A38" s="245">
        <f t="shared" si="0"/>
        <v>0</v>
      </c>
      <c r="C38" s="9" t="s">
        <v>132</v>
      </c>
      <c r="D38" s="317"/>
      <c r="E38" s="9" t="str">
        <f t="shared" si="3"/>
        <v/>
      </c>
      <c r="F38" s="314"/>
      <c r="G38" s="311"/>
      <c r="H38" s="9" t="str">
        <f t="shared" si="1"/>
        <v/>
      </c>
      <c r="I38" s="311"/>
    </row>
    <row r="39" spans="1:9">
      <c r="A39" s="245">
        <f t="shared" si="0"/>
        <v>0</v>
      </c>
      <c r="C39" s="9" t="s">
        <v>133</v>
      </c>
      <c r="D39" s="317"/>
      <c r="E39" s="9" t="str">
        <f t="shared" si="3"/>
        <v/>
      </c>
      <c r="F39" s="314"/>
      <c r="G39" s="311"/>
      <c r="H39" s="9" t="str">
        <f t="shared" si="1"/>
        <v/>
      </c>
      <c r="I39" s="311"/>
    </row>
    <row r="40" spans="1:9">
      <c r="A40" s="245">
        <f t="shared" si="0"/>
        <v>0</v>
      </c>
      <c r="C40" s="9" t="s">
        <v>134</v>
      </c>
      <c r="D40" s="318"/>
      <c r="E40" s="9" t="str">
        <f t="shared" si="3"/>
        <v/>
      </c>
      <c r="F40" s="314"/>
      <c r="G40" s="311"/>
      <c r="H40" s="9" t="str">
        <f t="shared" si="1"/>
        <v/>
      </c>
      <c r="I40" s="311"/>
    </row>
    <row r="41" spans="1:9">
      <c r="A41" s="245">
        <f t="shared" si="0"/>
        <v>0</v>
      </c>
      <c r="E41" t="str">
        <f t="shared" si="3"/>
        <v/>
      </c>
      <c r="F41" s="116"/>
      <c r="G41" s="116"/>
      <c r="H41" t="str">
        <f t="shared" si="1"/>
        <v/>
      </c>
    </row>
    <row r="42" spans="1:9">
      <c r="A42" s="245">
        <f t="shared" si="0"/>
        <v>0</v>
      </c>
      <c r="C42" s="199" t="s">
        <v>136</v>
      </c>
      <c r="E42" t="str">
        <f t="shared" si="3"/>
        <v/>
      </c>
      <c r="F42" s="116"/>
      <c r="G42" s="116"/>
      <c r="H42" t="str">
        <f t="shared" si="1"/>
        <v/>
      </c>
    </row>
    <row r="43" spans="1:9">
      <c r="A43" s="245">
        <f t="shared" si="0"/>
        <v>0</v>
      </c>
      <c r="C43" s="9" t="s">
        <v>3</v>
      </c>
      <c r="D43" s="317"/>
      <c r="E43" s="9" t="str">
        <f t="shared" si="3"/>
        <v/>
      </c>
      <c r="F43" s="314"/>
      <c r="G43" s="311"/>
      <c r="H43" s="9" t="str">
        <f t="shared" si="1"/>
        <v/>
      </c>
      <c r="I43" s="311"/>
    </row>
    <row r="44" spans="1:9">
      <c r="A44" s="245">
        <f t="shared" si="0"/>
        <v>0</v>
      </c>
      <c r="C44" s="9" t="s">
        <v>14</v>
      </c>
      <c r="D44" s="317"/>
      <c r="E44" s="9" t="str">
        <f t="shared" si="3"/>
        <v/>
      </c>
      <c r="F44" s="314"/>
      <c r="G44" s="311"/>
      <c r="H44" s="9" t="str">
        <f t="shared" si="1"/>
        <v/>
      </c>
      <c r="I44" s="311"/>
    </row>
    <row r="45" spans="1:9">
      <c r="A45" s="245">
        <f t="shared" si="0"/>
        <v>0</v>
      </c>
      <c r="C45" s="9" t="s">
        <v>150</v>
      </c>
      <c r="D45" s="318"/>
      <c r="E45" s="9" t="str">
        <f t="shared" si="3"/>
        <v/>
      </c>
      <c r="F45" s="314"/>
      <c r="G45" s="311"/>
      <c r="H45" s="9" t="str">
        <f t="shared" si="1"/>
        <v/>
      </c>
      <c r="I45" s="311"/>
    </row>
    <row r="46" spans="1:9">
      <c r="A46" s="245">
        <f t="shared" si="0"/>
        <v>0</v>
      </c>
      <c r="E46" t="str">
        <f t="shared" si="3"/>
        <v/>
      </c>
      <c r="F46" s="116"/>
      <c r="G46" s="203"/>
      <c r="H46" t="str">
        <f t="shared" si="1"/>
        <v/>
      </c>
    </row>
    <row r="47" spans="1:9">
      <c r="A47" s="245">
        <f t="shared" si="0"/>
        <v>0</v>
      </c>
      <c r="C47" s="199" t="s">
        <v>137</v>
      </c>
      <c r="E47" t="str">
        <f t="shared" si="3"/>
        <v/>
      </c>
      <c r="F47" s="116"/>
      <c r="G47" s="116"/>
      <c r="H47" t="str">
        <f t="shared" si="1"/>
        <v/>
      </c>
    </row>
    <row r="48" spans="1:9">
      <c r="A48" s="245">
        <f t="shared" si="0"/>
        <v>0</v>
      </c>
      <c r="C48" s="201" t="s">
        <v>138</v>
      </c>
      <c r="D48" s="317"/>
      <c r="E48" s="9" t="str">
        <f t="shared" si="3"/>
        <v/>
      </c>
      <c r="F48" s="314"/>
      <c r="G48" s="311"/>
      <c r="H48" s="9" t="str">
        <f t="shared" si="1"/>
        <v/>
      </c>
      <c r="I48" s="311"/>
    </row>
    <row r="49" spans="1:9">
      <c r="A49" s="245">
        <f t="shared" si="0"/>
        <v>0</v>
      </c>
      <c r="C49" s="201" t="s">
        <v>139</v>
      </c>
      <c r="D49" s="317"/>
      <c r="E49" s="9" t="str">
        <f t="shared" si="3"/>
        <v/>
      </c>
      <c r="F49" s="314"/>
      <c r="G49" s="311"/>
      <c r="H49" s="9" t="str">
        <f t="shared" si="1"/>
        <v/>
      </c>
      <c r="I49" s="311"/>
    </row>
    <row r="50" spans="1:9">
      <c r="A50" s="245">
        <f t="shared" si="0"/>
        <v>0</v>
      </c>
      <c r="C50" s="201" t="s">
        <v>140</v>
      </c>
      <c r="D50" s="317"/>
      <c r="E50" s="9" t="str">
        <f t="shared" si="3"/>
        <v/>
      </c>
      <c r="F50" s="314"/>
      <c r="G50" s="311"/>
      <c r="H50" s="9" t="str">
        <f t="shared" si="1"/>
        <v/>
      </c>
      <c r="I50" s="311"/>
    </row>
    <row r="51" spans="1:9">
      <c r="A51" s="245">
        <f t="shared" si="0"/>
        <v>0</v>
      </c>
      <c r="C51" s="201" t="s">
        <v>141</v>
      </c>
      <c r="D51" s="317"/>
      <c r="E51" s="9" t="str">
        <f t="shared" si="3"/>
        <v/>
      </c>
      <c r="F51" s="314"/>
      <c r="G51" s="311"/>
      <c r="H51" s="9" t="str">
        <f t="shared" si="1"/>
        <v/>
      </c>
      <c r="I51" s="311"/>
    </row>
    <row r="52" spans="1:9">
      <c r="A52" s="245">
        <f t="shared" si="0"/>
        <v>0</v>
      </c>
      <c r="C52" s="201" t="s">
        <v>142</v>
      </c>
      <c r="D52" s="317"/>
      <c r="E52" s="9" t="str">
        <f t="shared" si="3"/>
        <v/>
      </c>
      <c r="F52" s="314"/>
      <c r="G52" s="311"/>
      <c r="H52" s="9" t="str">
        <f t="shared" si="1"/>
        <v/>
      </c>
      <c r="I52" s="311"/>
    </row>
    <row r="53" spans="1:9">
      <c r="A53" s="245">
        <f t="shared" si="0"/>
        <v>0</v>
      </c>
      <c r="C53" s="201" t="s">
        <v>143</v>
      </c>
      <c r="D53" s="317"/>
      <c r="E53" s="9" t="str">
        <f t="shared" si="3"/>
        <v/>
      </c>
      <c r="F53" s="314"/>
      <c r="G53" s="311"/>
      <c r="H53" s="9" t="str">
        <f t="shared" si="1"/>
        <v/>
      </c>
      <c r="I53" s="311"/>
    </row>
    <row r="54" spans="1:9">
      <c r="A54" s="245">
        <f t="shared" si="0"/>
        <v>0</v>
      </c>
      <c r="C54" s="201" t="s">
        <v>144</v>
      </c>
      <c r="D54" s="317"/>
      <c r="E54" s="9" t="str">
        <f t="shared" si="3"/>
        <v/>
      </c>
      <c r="F54" s="9"/>
      <c r="G54" s="311"/>
      <c r="H54" s="9" t="str">
        <f t="shared" si="1"/>
        <v/>
      </c>
      <c r="I54" s="311"/>
    </row>
    <row r="55" spans="1:9">
      <c r="A55" s="245">
        <f t="shared" si="0"/>
        <v>0</v>
      </c>
      <c r="C55" s="201" t="s">
        <v>145</v>
      </c>
      <c r="D55" s="317"/>
      <c r="E55" s="9" t="str">
        <f t="shared" si="3"/>
        <v/>
      </c>
      <c r="F55" s="9"/>
      <c r="G55" s="311"/>
      <c r="H55" s="9" t="str">
        <f t="shared" si="1"/>
        <v/>
      </c>
      <c r="I55" s="311"/>
    </row>
    <row r="56" spans="1:9">
      <c r="A56" s="245">
        <f t="shared" si="0"/>
        <v>0</v>
      </c>
      <c r="C56" s="201" t="s">
        <v>146</v>
      </c>
      <c r="D56" s="317"/>
      <c r="E56" s="9" t="str">
        <f t="shared" si="3"/>
        <v/>
      </c>
      <c r="F56" s="9"/>
      <c r="G56" s="311"/>
      <c r="H56" s="9" t="str">
        <f t="shared" si="1"/>
        <v/>
      </c>
      <c r="I56" s="311"/>
    </row>
    <row r="57" spans="1:9">
      <c r="A57" s="245"/>
      <c r="C57" s="201" t="s">
        <v>162</v>
      </c>
      <c r="D57" s="317"/>
      <c r="E57" s="9" t="str">
        <f t="shared" si="3"/>
        <v/>
      </c>
      <c r="F57" s="9"/>
      <c r="G57" s="311"/>
      <c r="H57" s="9" t="str">
        <f t="shared" si="1"/>
        <v/>
      </c>
      <c r="I57" s="311"/>
    </row>
    <row r="58" spans="1:9">
      <c r="A58" s="245"/>
      <c r="C58" s="201" t="s">
        <v>163</v>
      </c>
      <c r="D58" s="317"/>
      <c r="E58" s="9" t="str">
        <f t="shared" si="3"/>
        <v/>
      </c>
      <c r="F58" s="9"/>
      <c r="G58" s="311"/>
      <c r="H58" s="9" t="str">
        <f t="shared" si="1"/>
        <v/>
      </c>
      <c r="I58" s="311"/>
    </row>
    <row r="59" spans="1:9">
      <c r="A59" s="245"/>
      <c r="C59" s="201" t="s">
        <v>164</v>
      </c>
      <c r="D59" s="317"/>
      <c r="E59" s="9" t="str">
        <f t="shared" si="3"/>
        <v/>
      </c>
      <c r="F59" s="9"/>
      <c r="G59" s="311"/>
      <c r="H59" s="9" t="str">
        <f t="shared" si="1"/>
        <v/>
      </c>
      <c r="I59" s="311"/>
    </row>
    <row r="60" spans="1:9">
      <c r="A60" s="245"/>
      <c r="C60" s="201" t="s">
        <v>165</v>
      </c>
      <c r="D60" s="317"/>
      <c r="E60" s="9" t="str">
        <f t="shared" si="3"/>
        <v/>
      </c>
      <c r="F60" s="9"/>
      <c r="G60" s="311"/>
      <c r="H60" s="9" t="str">
        <f t="shared" si="1"/>
        <v/>
      </c>
      <c r="I60" s="311"/>
    </row>
    <row r="61" spans="1:9">
      <c r="A61" s="245"/>
      <c r="C61" s="201" t="s">
        <v>166</v>
      </c>
      <c r="D61" s="317"/>
      <c r="E61" s="9" t="str">
        <f t="shared" si="3"/>
        <v/>
      </c>
      <c r="F61" s="9"/>
      <c r="G61" s="311"/>
      <c r="H61" s="9" t="str">
        <f t="shared" si="1"/>
        <v/>
      </c>
      <c r="I61" s="311"/>
    </row>
    <row r="62" spans="1:9">
      <c r="A62" s="245">
        <f t="shared" si="0"/>
        <v>0</v>
      </c>
      <c r="C62" s="202"/>
      <c r="E62" t="str">
        <f t="shared" si="3"/>
        <v/>
      </c>
    </row>
    <row r="63" spans="1:9">
      <c r="A63" s="245">
        <f t="shared" si="0"/>
        <v>0</v>
      </c>
      <c r="C63" s="202"/>
      <c r="D63" s="198"/>
      <c r="E63" t="str">
        <f t="shared" si="3"/>
        <v/>
      </c>
    </row>
    <row r="64" spans="1:9">
      <c r="A64" s="245">
        <f t="shared" si="0"/>
        <v>0</v>
      </c>
      <c r="C64" s="251" t="s">
        <v>8</v>
      </c>
      <c r="D64" s="198"/>
      <c r="E64" t="str">
        <f t="shared" si="3"/>
        <v/>
      </c>
    </row>
    <row r="65" spans="1:7">
      <c r="A65" s="245">
        <f t="shared" si="0"/>
        <v>0</v>
      </c>
      <c r="C65" s="315" t="s">
        <v>17</v>
      </c>
      <c r="D65" s="317"/>
      <c r="E65" s="9" t="str">
        <f>IF(D65="x","Introduzca la dedicación mensual","")</f>
        <v/>
      </c>
      <c r="F65" s="9"/>
      <c r="G65" s="311"/>
    </row>
    <row r="66" spans="1:7">
      <c r="A66" s="245">
        <f t="shared" si="0"/>
        <v>0</v>
      </c>
      <c r="C66" s="315" t="s">
        <v>12</v>
      </c>
      <c r="D66" s="317"/>
      <c r="E66" s="9" t="str">
        <f t="shared" ref="E66:E74" si="4">IF(D66="x","Introduzca la dedicación mensual","")</f>
        <v/>
      </c>
      <c r="F66" s="9"/>
      <c r="G66" s="311"/>
    </row>
    <row r="67" spans="1:7">
      <c r="A67" s="245"/>
      <c r="C67" s="315" t="s">
        <v>161</v>
      </c>
      <c r="D67" s="317"/>
      <c r="E67" s="9" t="str">
        <f>IF(D67="x","Introduzca la dedicación mensual","")</f>
        <v/>
      </c>
      <c r="F67" s="9"/>
      <c r="G67" s="311"/>
    </row>
    <row r="68" spans="1:7">
      <c r="A68" s="245">
        <f t="shared" si="0"/>
        <v>0</v>
      </c>
      <c r="C68" s="252"/>
      <c r="D68" s="198"/>
      <c r="E68" t="str">
        <f t="shared" si="4"/>
        <v/>
      </c>
    </row>
    <row r="69" spans="1:7">
      <c r="A69" s="245">
        <f t="shared" si="0"/>
        <v>0</v>
      </c>
      <c r="C69" s="251" t="s">
        <v>6</v>
      </c>
      <c r="D69" s="198"/>
      <c r="E69" t="str">
        <f t="shared" si="4"/>
        <v/>
      </c>
    </row>
    <row r="70" spans="1:7">
      <c r="A70" s="245">
        <f t="shared" si="0"/>
        <v>0</v>
      </c>
      <c r="C70" s="316" t="s">
        <v>18</v>
      </c>
      <c r="D70" s="317"/>
      <c r="E70" s="9" t="str">
        <f t="shared" si="4"/>
        <v/>
      </c>
      <c r="F70" s="9"/>
      <c r="G70" s="311"/>
    </row>
    <row r="71" spans="1:7">
      <c r="A71" s="245">
        <f t="shared" si="0"/>
        <v>0</v>
      </c>
      <c r="C71" s="316" t="s">
        <v>19</v>
      </c>
      <c r="D71" s="317"/>
      <c r="E71" s="9" t="str">
        <f t="shared" si="4"/>
        <v/>
      </c>
      <c r="F71" s="9"/>
      <c r="G71" s="311"/>
    </row>
    <row r="72" spans="1:7">
      <c r="A72" s="245">
        <f t="shared" si="0"/>
        <v>0</v>
      </c>
      <c r="C72" s="315" t="s">
        <v>20</v>
      </c>
      <c r="D72" s="317"/>
      <c r="E72" s="9" t="str">
        <f t="shared" si="4"/>
        <v/>
      </c>
      <c r="F72" s="9"/>
      <c r="G72" s="311"/>
    </row>
    <row r="73" spans="1:7">
      <c r="A73" s="245">
        <f t="shared" si="0"/>
        <v>0</v>
      </c>
      <c r="C73" s="315" t="s">
        <v>13</v>
      </c>
      <c r="D73" s="317"/>
      <c r="E73" s="9" t="str">
        <f t="shared" si="4"/>
        <v/>
      </c>
      <c r="F73" s="9"/>
      <c r="G73" s="311"/>
    </row>
    <row r="74" spans="1:7" ht="24">
      <c r="A74" s="245">
        <f t="shared" si="0"/>
        <v>0</v>
      </c>
      <c r="C74" s="316" t="s">
        <v>21</v>
      </c>
      <c r="D74" s="317"/>
      <c r="E74" s="9" t="str">
        <f t="shared" si="4"/>
        <v/>
      </c>
      <c r="F74" s="9"/>
      <c r="G74" s="311"/>
    </row>
    <row r="75" spans="1:7">
      <c r="A75" s="245"/>
      <c r="C75" s="202"/>
    </row>
    <row r="76" spans="1:7">
      <c r="A76" s="245"/>
      <c r="C76" s="202"/>
    </row>
    <row r="77" spans="1:7">
      <c r="A77" s="245"/>
      <c r="C77" s="202"/>
    </row>
    <row r="78" spans="1:7">
      <c r="A78" s="245"/>
      <c r="C78" s="202"/>
    </row>
    <row r="80" spans="1:7">
      <c r="C80" s="9"/>
      <c r="D80" s="9"/>
      <c r="E80" s="249" t="s">
        <v>147</v>
      </c>
      <c r="F80" s="214" t="s">
        <v>151</v>
      </c>
    </row>
    <row r="81" spans="2:6">
      <c r="B81" s="246"/>
      <c r="C81" s="247" t="s">
        <v>30</v>
      </c>
      <c r="D81" s="317"/>
      <c r="E81" s="9" t="str">
        <f>IF(D81="x","Introduzca el valor de la prima regional","")</f>
        <v/>
      </c>
      <c r="F81" s="225"/>
    </row>
    <row r="82" spans="2:6">
      <c r="B82" s="246"/>
      <c r="C82" s="248" t="s">
        <v>155</v>
      </c>
      <c r="D82" s="317"/>
      <c r="E82" s="9" t="str">
        <f>IF(D82="x","Introduzca el valor total de las horas extras","")</f>
        <v/>
      </c>
      <c r="F82" s="225"/>
    </row>
    <row r="85" spans="2:6">
      <c r="D85" s="216" t="s">
        <v>153</v>
      </c>
    </row>
    <row r="86" spans="2:6">
      <c r="C86" s="249" t="s">
        <v>152</v>
      </c>
      <c r="D86" s="278"/>
    </row>
  </sheetData>
  <conditionalFormatting sqref="F15:F18">
    <cfRule type="expression" dxfId="47" priority="46">
      <formula>D15="x"</formula>
    </cfRule>
  </conditionalFormatting>
  <conditionalFormatting sqref="G15">
    <cfRule type="expression" dxfId="46" priority="45">
      <formula>D15="x"</formula>
    </cfRule>
  </conditionalFormatting>
  <conditionalFormatting sqref="G16:G18">
    <cfRule type="expression" dxfId="45" priority="42">
      <formula>D16="x"</formula>
    </cfRule>
  </conditionalFormatting>
  <conditionalFormatting sqref="G21:G34">
    <cfRule type="expression" dxfId="44" priority="41">
      <formula>D21="x"</formula>
    </cfRule>
  </conditionalFormatting>
  <conditionalFormatting sqref="G37:G40">
    <cfRule type="expression" dxfId="43" priority="40">
      <formula>D37="x"</formula>
    </cfRule>
  </conditionalFormatting>
  <conditionalFormatting sqref="G43:G44">
    <cfRule type="expression" dxfId="42" priority="39">
      <formula>D43="x"</formula>
    </cfRule>
  </conditionalFormatting>
  <conditionalFormatting sqref="G45">
    <cfRule type="expression" dxfId="41" priority="38">
      <formula>D45="x"</formula>
    </cfRule>
  </conditionalFormatting>
  <conditionalFormatting sqref="G48:G61">
    <cfRule type="expression" dxfId="40" priority="37">
      <formula>D48="x"</formula>
    </cfRule>
  </conditionalFormatting>
  <conditionalFormatting sqref="G65:G67">
    <cfRule type="expression" dxfId="39" priority="36">
      <formula>D65="x"</formula>
    </cfRule>
  </conditionalFormatting>
  <conditionalFormatting sqref="G70:G74">
    <cfRule type="expression" dxfId="38" priority="35">
      <formula>D70="x"</formula>
    </cfRule>
  </conditionalFormatting>
  <conditionalFormatting sqref="F81">
    <cfRule type="expression" dxfId="37" priority="34">
      <formula>D81="x"</formula>
    </cfRule>
  </conditionalFormatting>
  <conditionalFormatting sqref="F82">
    <cfRule type="expression" dxfId="36" priority="33">
      <formula>D82="x"</formula>
    </cfRule>
  </conditionalFormatting>
  <conditionalFormatting sqref="G16:G18">
    <cfRule type="expression" dxfId="35" priority="32">
      <formula>D16="x"</formula>
    </cfRule>
  </conditionalFormatting>
  <conditionalFormatting sqref="G21:G34">
    <cfRule type="expression" dxfId="34" priority="31">
      <formula>D21="x"</formula>
    </cfRule>
  </conditionalFormatting>
  <conditionalFormatting sqref="G37:G40">
    <cfRule type="expression" dxfId="33" priority="30">
      <formula>D37="x"</formula>
    </cfRule>
  </conditionalFormatting>
  <conditionalFormatting sqref="G37:G40">
    <cfRule type="expression" dxfId="32" priority="29">
      <formula>D37="x"</formula>
    </cfRule>
  </conditionalFormatting>
  <conditionalFormatting sqref="G43:G45">
    <cfRule type="expression" dxfId="31" priority="28">
      <formula>D43="x"</formula>
    </cfRule>
  </conditionalFormatting>
  <conditionalFormatting sqref="G43:G45">
    <cfRule type="expression" dxfId="30" priority="27">
      <formula>D43="x"</formula>
    </cfRule>
  </conditionalFormatting>
  <conditionalFormatting sqref="G43:G45">
    <cfRule type="expression" dxfId="29" priority="26">
      <formula>D43="x"</formula>
    </cfRule>
  </conditionalFormatting>
  <conditionalFormatting sqref="G48:G49 G51:G52 G54:G55 G57:G58 G60:G61">
    <cfRule type="expression" dxfId="28" priority="25">
      <formula>D48="x"</formula>
    </cfRule>
  </conditionalFormatting>
  <conditionalFormatting sqref="G50 G53 G56 G59">
    <cfRule type="expression" dxfId="27" priority="24">
      <formula>D50="x"</formula>
    </cfRule>
  </conditionalFormatting>
  <conditionalFormatting sqref="G48:G61">
    <cfRule type="expression" dxfId="26" priority="23">
      <formula>D48="x"</formula>
    </cfRule>
  </conditionalFormatting>
  <conditionalFormatting sqref="G48:G61">
    <cfRule type="expression" dxfId="25" priority="22">
      <formula>D48="x"</formula>
    </cfRule>
  </conditionalFormatting>
  <conditionalFormatting sqref="G48:G61">
    <cfRule type="expression" dxfId="24" priority="21">
      <formula>D48="x"</formula>
    </cfRule>
  </conditionalFormatting>
  <conditionalFormatting sqref="G65:G67">
    <cfRule type="expression" dxfId="23" priority="20">
      <formula>D65="x"</formula>
    </cfRule>
  </conditionalFormatting>
  <conditionalFormatting sqref="G65:G66">
    <cfRule type="expression" dxfId="22" priority="19">
      <formula>D65="x"</formula>
    </cfRule>
  </conditionalFormatting>
  <conditionalFormatting sqref="G67">
    <cfRule type="expression" dxfId="21" priority="18">
      <formula>D67="x"</formula>
    </cfRule>
  </conditionalFormatting>
  <conditionalFormatting sqref="G65:G67">
    <cfRule type="expression" dxfId="20" priority="17">
      <formula>D65="x"</formula>
    </cfRule>
  </conditionalFormatting>
  <conditionalFormatting sqref="G65:G67">
    <cfRule type="expression" dxfId="19" priority="16">
      <formula>D65="x"</formula>
    </cfRule>
  </conditionalFormatting>
  <conditionalFormatting sqref="G65:G67">
    <cfRule type="expression" dxfId="18" priority="15">
      <formula>D65="x"</formula>
    </cfRule>
  </conditionalFormatting>
  <conditionalFormatting sqref="G70:G74">
    <cfRule type="expression" dxfId="17" priority="14">
      <formula>D70="x"</formula>
    </cfRule>
  </conditionalFormatting>
  <conditionalFormatting sqref="G70:G74">
    <cfRule type="expression" dxfId="16" priority="13">
      <formula>D70="x"</formula>
    </cfRule>
  </conditionalFormatting>
  <conditionalFormatting sqref="G70:G71 G73:G74">
    <cfRule type="expression" dxfId="15" priority="12">
      <formula>D70="x"</formula>
    </cfRule>
  </conditionalFormatting>
  <conditionalFormatting sqref="G72">
    <cfRule type="expression" dxfId="14" priority="11">
      <formula>D72="x"</formula>
    </cfRule>
  </conditionalFormatting>
  <conditionalFormatting sqref="G70:G74">
    <cfRule type="expression" dxfId="13" priority="10">
      <formula>D70="x"</formula>
    </cfRule>
  </conditionalFormatting>
  <conditionalFormatting sqref="G70:G74">
    <cfRule type="expression" dxfId="12" priority="9">
      <formula>D70="x"</formula>
    </cfRule>
  </conditionalFormatting>
  <conditionalFormatting sqref="G70:G74">
    <cfRule type="expression" dxfId="11" priority="8">
      <formula>D70="x"</formula>
    </cfRule>
  </conditionalFormatting>
  <conditionalFormatting sqref="I15">
    <cfRule type="expression" dxfId="10" priority="7">
      <formula>D15="x"</formula>
    </cfRule>
  </conditionalFormatting>
  <conditionalFormatting sqref="I16:I18">
    <cfRule type="expression" dxfId="9" priority="6">
      <formula>D16="x"</formula>
    </cfRule>
  </conditionalFormatting>
  <conditionalFormatting sqref="I21:I34">
    <cfRule type="expression" dxfId="8" priority="5">
      <formula>D21="x"</formula>
    </cfRule>
  </conditionalFormatting>
  <conditionalFormatting sqref="I37:I40">
    <cfRule type="expression" dxfId="7" priority="4">
      <formula>D37="x"</formula>
    </cfRule>
  </conditionalFormatting>
  <conditionalFormatting sqref="I43:I45">
    <cfRule type="expression" dxfId="6" priority="3">
      <formula>D43="x"</formula>
    </cfRule>
  </conditionalFormatting>
  <conditionalFormatting sqref="I48:I61">
    <cfRule type="expression" dxfId="5" priority="2">
      <formula>D48="x"</formula>
    </cfRule>
  </conditionalFormatting>
  <conditionalFormatting sqref="F82">
    <cfRule type="expression" dxfId="4" priority="1">
      <formula>D82="x"</formula>
    </cfRule>
  </conditionalFormatting>
  <pageMargins left="0.70866141732283472" right="0.70866141732283472" top="0.74803149606299213" bottom="0.74803149606299213" header="0.31496062992125984" footer="0.31496062992125984"/>
  <pageSetup scale="73" fitToHeight="2" orientation="landscape" r:id="rId1"/>
  <headerFooter>
    <oddHeader>&amp;CPERSONAL Y RECURSOS SOLICITADOS PARA INTERVENTORÍA</oddHeader>
    <oddFooter>&amp;CEVALUACIÓN DEL COSTO DE UNA INTERVENTORÍA EN EL ÁREA METROPOLITANA DE BUCARAMANGA (A.M.B.)</oddFooter>
  </headerFooter>
  <rowBreaks count="1" manualBreakCount="1">
    <brk id="46" min="2" max="8" man="1"/>
  </rowBreaks>
  <legacyDrawing r:id="rId2"/>
</worksheet>
</file>

<file path=xl/worksheets/sheet2.xml><?xml version="1.0" encoding="utf-8"?>
<worksheet xmlns="http://schemas.openxmlformats.org/spreadsheetml/2006/main" xmlns:r="http://schemas.openxmlformats.org/officeDocument/2006/relationships">
  <dimension ref="A1:AS43"/>
  <sheetViews>
    <sheetView view="pageBreakPreview" topLeftCell="B1" zoomScale="70" zoomScaleSheetLayoutView="70" zoomScalePageLayoutView="70" workbookViewId="0">
      <selection activeCell="D34" sqref="D34"/>
    </sheetView>
  </sheetViews>
  <sheetFormatPr baseColWidth="10" defaultRowHeight="12.75"/>
  <cols>
    <col min="1" max="1" width="10.42578125" customWidth="1"/>
    <col min="2" max="2" width="64.28515625" customWidth="1"/>
    <col min="3" max="3" width="44" customWidth="1"/>
    <col min="4" max="4" width="53.42578125" style="189" customWidth="1"/>
    <col min="5" max="5" width="8.5703125" hidden="1" customWidth="1"/>
    <col min="6" max="6" width="6.42578125" customWidth="1"/>
    <col min="7" max="7" width="11" customWidth="1"/>
    <col min="9" max="9" width="11" customWidth="1"/>
    <col min="10" max="10" width="11.140625" customWidth="1"/>
    <col min="11" max="12" width="12.85546875" bestFit="1" customWidth="1"/>
    <col min="13" max="13" width="11" customWidth="1"/>
    <col min="14" max="14" width="12.85546875" bestFit="1" customWidth="1"/>
    <col min="15" max="15" width="16.85546875" customWidth="1"/>
    <col min="16" max="16" width="14.85546875" bestFit="1" customWidth="1"/>
    <col min="17" max="17" width="6.140625" customWidth="1"/>
    <col min="18" max="20" width="16.28515625" bestFit="1" customWidth="1"/>
  </cols>
  <sheetData>
    <row r="1" spans="1:21" ht="33.75" customHeight="1">
      <c r="A1" s="325" t="s">
        <v>62</v>
      </c>
      <c r="B1" s="325"/>
      <c r="C1" s="325"/>
      <c r="D1" s="325"/>
      <c r="E1" s="106"/>
      <c r="F1" s="106"/>
      <c r="G1" s="106"/>
      <c r="H1" s="106"/>
      <c r="I1" s="106"/>
      <c r="J1" s="106"/>
      <c r="K1" s="106"/>
      <c r="L1" s="106"/>
      <c r="M1" s="106"/>
      <c r="N1" s="106"/>
      <c r="O1" s="106"/>
      <c r="P1" s="106"/>
      <c r="Q1" s="107"/>
      <c r="R1" s="107"/>
      <c r="S1" s="107"/>
      <c r="T1" s="107"/>
      <c r="U1" s="108"/>
    </row>
    <row r="2" spans="1:21" ht="16.5" customHeight="1" thickBot="1">
      <c r="A2" s="106"/>
      <c r="B2" s="106"/>
      <c r="C2" s="106"/>
      <c r="D2" s="109"/>
      <c r="E2" s="106"/>
      <c r="F2" s="106"/>
      <c r="G2" s="106"/>
      <c r="H2" s="106"/>
      <c r="I2" s="106"/>
      <c r="J2" s="106"/>
      <c r="K2" s="106"/>
      <c r="L2" s="106"/>
      <c r="M2" s="106"/>
      <c r="N2" s="106"/>
      <c r="O2" s="106"/>
      <c r="P2" s="106"/>
      <c r="Q2" s="107"/>
      <c r="R2" s="107"/>
      <c r="S2" s="107"/>
      <c r="T2" s="107"/>
      <c r="U2" s="108"/>
    </row>
    <row r="3" spans="1:21" ht="111.75" hidden="1" customHeight="1" thickBot="1">
      <c r="A3" s="326" t="s">
        <v>63</v>
      </c>
      <c r="B3" s="327"/>
      <c r="C3" s="327"/>
      <c r="D3" s="328"/>
      <c r="E3" s="107"/>
      <c r="F3" s="107"/>
      <c r="G3" s="107"/>
      <c r="H3" s="107"/>
      <c r="I3" s="107"/>
      <c r="J3" s="107"/>
      <c r="K3" s="107"/>
      <c r="L3" s="107"/>
      <c r="M3" s="107"/>
      <c r="N3" s="107"/>
      <c r="O3" s="110"/>
      <c r="P3" s="110"/>
      <c r="Q3" s="107"/>
      <c r="R3" s="107"/>
      <c r="S3" s="107"/>
      <c r="T3" s="107"/>
      <c r="U3" s="108"/>
    </row>
    <row r="4" spans="1:21" s="116" customFormat="1" ht="23.25" thickBot="1">
      <c r="A4" s="111" t="s">
        <v>64</v>
      </c>
      <c r="B4" s="112" t="s">
        <v>65</v>
      </c>
      <c r="C4" s="113"/>
      <c r="D4" s="114" t="s">
        <v>66</v>
      </c>
      <c r="E4" s="115"/>
      <c r="F4" s="115"/>
      <c r="G4" s="115"/>
      <c r="H4" s="115"/>
      <c r="I4" s="115"/>
      <c r="J4" s="115"/>
      <c r="K4" s="115"/>
      <c r="L4" s="115"/>
      <c r="M4" s="115"/>
      <c r="N4" s="115"/>
      <c r="O4" s="115"/>
      <c r="P4" s="115"/>
      <c r="Q4" s="115"/>
      <c r="R4" s="85"/>
    </row>
    <row r="5" spans="1:21" s="116" customFormat="1" ht="19.5">
      <c r="A5" s="117" t="s">
        <v>67</v>
      </c>
      <c r="B5" s="118" t="s">
        <v>68</v>
      </c>
      <c r="C5" s="119"/>
      <c r="D5" s="120">
        <v>1</v>
      </c>
      <c r="E5" s="115"/>
      <c r="F5" s="115"/>
      <c r="G5" s="115"/>
      <c r="H5" s="115"/>
      <c r="I5" s="115"/>
      <c r="J5" s="115"/>
      <c r="K5" s="115"/>
      <c r="L5" s="115"/>
      <c r="M5" s="115"/>
      <c r="N5" s="115"/>
      <c r="O5" s="115"/>
      <c r="P5" s="115"/>
      <c r="Q5" s="115"/>
      <c r="R5" s="121"/>
    </row>
    <row r="6" spans="1:21" ht="19.5">
      <c r="A6" s="122" t="s">
        <v>69</v>
      </c>
      <c r="B6" s="123" t="s">
        <v>70</v>
      </c>
      <c r="C6" s="124"/>
      <c r="D6" s="125">
        <f>SUM(C7:C10)</f>
        <v>0.21826666666666664</v>
      </c>
      <c r="E6" s="126"/>
      <c r="F6" s="126"/>
      <c r="G6" s="127"/>
      <c r="H6" s="126"/>
      <c r="I6" s="126"/>
      <c r="J6" s="126"/>
      <c r="K6" s="126"/>
      <c r="L6" s="126"/>
      <c r="M6" s="126"/>
      <c r="N6" s="126"/>
      <c r="O6" s="126"/>
      <c r="P6" s="126"/>
      <c r="Q6" s="128"/>
      <c r="R6" s="121"/>
    </row>
    <row r="7" spans="1:21" ht="16.5">
      <c r="A7" s="122"/>
      <c r="B7" s="129" t="s">
        <v>71</v>
      </c>
      <c r="C7" s="292">
        <v>8.3299999999999999E-2</v>
      </c>
      <c r="D7" s="130"/>
      <c r="E7" s="126"/>
      <c r="F7" s="126"/>
      <c r="G7" s="127"/>
      <c r="H7" s="126"/>
      <c r="I7" s="126"/>
      <c r="J7" s="126"/>
      <c r="K7" s="126"/>
      <c r="L7" s="126"/>
      <c r="M7" s="126"/>
      <c r="N7" s="126"/>
      <c r="O7" s="126"/>
      <c r="P7" s="126"/>
      <c r="Q7" s="128"/>
      <c r="R7" s="121"/>
    </row>
    <row r="8" spans="1:21" ht="16.5">
      <c r="A8" s="122"/>
      <c r="B8" s="129" t="s">
        <v>72</v>
      </c>
      <c r="C8" s="292">
        <v>0.01</v>
      </c>
      <c r="D8" s="130"/>
      <c r="E8" s="126"/>
      <c r="F8" s="126"/>
      <c r="G8" s="127"/>
      <c r="H8" s="126"/>
      <c r="I8" s="126"/>
      <c r="J8" s="126"/>
      <c r="K8" s="126"/>
      <c r="L8" s="126"/>
      <c r="M8" s="126"/>
      <c r="N8" s="126"/>
      <c r="O8" s="126"/>
      <c r="P8" s="126"/>
      <c r="Q8" s="128"/>
      <c r="R8" s="121"/>
    </row>
    <row r="9" spans="1:21" ht="16.5">
      <c r="A9" s="131"/>
      <c r="B9" s="132" t="s">
        <v>73</v>
      </c>
      <c r="C9" s="292">
        <v>8.3299999999999999E-2</v>
      </c>
      <c r="D9" s="130"/>
      <c r="E9" s="126"/>
      <c r="F9" s="126"/>
      <c r="G9" s="127"/>
      <c r="H9" s="126"/>
      <c r="I9" s="126"/>
      <c r="J9" s="126"/>
      <c r="K9" s="126"/>
      <c r="L9" s="126"/>
      <c r="M9" s="126"/>
      <c r="N9" s="126"/>
      <c r="O9" s="126"/>
      <c r="P9" s="126"/>
      <c r="Q9" s="128"/>
      <c r="R9" s="121"/>
    </row>
    <row r="10" spans="1:21" ht="16.5">
      <c r="A10" s="131"/>
      <c r="B10" s="132" t="s">
        <v>74</v>
      </c>
      <c r="C10" s="292">
        <v>4.1666666666666664E-2</v>
      </c>
      <c r="D10" s="130"/>
      <c r="E10" s="126"/>
      <c r="F10" s="126"/>
      <c r="G10" s="127"/>
      <c r="H10" s="126"/>
      <c r="I10" s="126"/>
      <c r="J10" s="126"/>
      <c r="K10" s="126"/>
      <c r="L10" s="126"/>
      <c r="M10" s="126"/>
      <c r="N10" s="126"/>
      <c r="O10" s="126"/>
      <c r="P10" s="126"/>
      <c r="Q10" s="128"/>
      <c r="R10" s="121"/>
      <c r="T10" s="133"/>
    </row>
    <row r="11" spans="1:21" ht="19.5">
      <c r="A11" s="122" t="s">
        <v>75</v>
      </c>
      <c r="B11" s="123" t="s">
        <v>76</v>
      </c>
      <c r="C11" s="124"/>
      <c r="D11" s="125">
        <f>SUM(C12:C14)</f>
        <v>0.23</v>
      </c>
      <c r="E11" s="126"/>
      <c r="F11" s="126"/>
      <c r="G11" s="127"/>
      <c r="H11" s="126"/>
      <c r="I11" s="126"/>
      <c r="J11" s="126"/>
      <c r="K11" s="126"/>
      <c r="L11" s="126"/>
      <c r="M11" s="126"/>
      <c r="N11" s="126"/>
      <c r="O11" s="126"/>
      <c r="P11" s="126"/>
      <c r="Q11" s="128"/>
      <c r="R11" s="121"/>
      <c r="T11" s="133"/>
    </row>
    <row r="12" spans="1:21" ht="16.5">
      <c r="A12" s="131"/>
      <c r="B12" s="132" t="s">
        <v>77</v>
      </c>
      <c r="C12" s="292">
        <v>8.5000000000000006E-2</v>
      </c>
      <c r="D12" s="130"/>
      <c r="E12" s="126"/>
      <c r="F12" s="126"/>
      <c r="G12" s="127"/>
      <c r="H12" s="126"/>
      <c r="I12" s="126"/>
      <c r="J12" s="126"/>
      <c r="K12" s="126"/>
      <c r="L12" s="126"/>
      <c r="M12" s="126"/>
      <c r="N12" s="126"/>
      <c r="O12" s="126"/>
      <c r="P12" s="126"/>
      <c r="Q12" s="128"/>
      <c r="R12" s="121"/>
      <c r="T12" s="133"/>
    </row>
    <row r="13" spans="1:21" ht="16.5">
      <c r="A13" s="131"/>
      <c r="B13" s="132" t="s">
        <v>78</v>
      </c>
      <c r="C13" s="292">
        <v>0.12</v>
      </c>
      <c r="D13" s="130"/>
      <c r="E13" s="126"/>
      <c r="F13" s="126"/>
      <c r="G13" s="127"/>
      <c r="H13" s="126"/>
      <c r="I13" s="126"/>
      <c r="J13" s="126"/>
      <c r="K13" s="126"/>
      <c r="L13" s="126"/>
      <c r="M13" s="126"/>
      <c r="N13" s="126"/>
      <c r="O13" s="126"/>
      <c r="P13" s="126"/>
      <c r="Q13" s="128"/>
      <c r="R13" s="121"/>
      <c r="T13" s="133"/>
    </row>
    <row r="14" spans="1:21" ht="16.5">
      <c r="A14" s="131"/>
      <c r="B14" s="132" t="s">
        <v>79</v>
      </c>
      <c r="C14" s="292">
        <v>2.5000000000000001E-2</v>
      </c>
      <c r="D14" s="130"/>
      <c r="E14" s="126"/>
      <c r="F14" s="126"/>
      <c r="G14" s="127"/>
      <c r="H14" s="126"/>
      <c r="I14" s="126"/>
      <c r="J14" s="126"/>
      <c r="K14" s="126"/>
      <c r="L14" s="126"/>
      <c r="M14" s="126"/>
      <c r="N14" s="126"/>
      <c r="O14" s="126"/>
      <c r="P14" s="126"/>
      <c r="Q14" s="128"/>
      <c r="R14" s="121"/>
    </row>
    <row r="15" spans="1:21" ht="19.5">
      <c r="A15" s="131" t="s">
        <v>80</v>
      </c>
      <c r="B15" s="134" t="s">
        <v>81</v>
      </c>
      <c r="C15" s="135"/>
      <c r="D15" s="125">
        <f>SUM(C16:C21)</f>
        <v>0.13200000000000001</v>
      </c>
      <c r="E15" s="126"/>
      <c r="F15" s="126"/>
      <c r="G15" s="127"/>
      <c r="H15" s="126"/>
      <c r="I15" s="126"/>
      <c r="J15" s="126"/>
      <c r="K15" s="126"/>
      <c r="L15" s="126"/>
      <c r="M15" s="126"/>
      <c r="N15" s="126"/>
      <c r="O15" s="126"/>
      <c r="P15" s="126"/>
      <c r="Q15" s="128"/>
      <c r="R15" s="121"/>
      <c r="T15" s="37"/>
    </row>
    <row r="16" spans="1:21" ht="19.5">
      <c r="A16" s="131"/>
      <c r="B16" s="132" t="s">
        <v>82</v>
      </c>
      <c r="C16" s="292">
        <v>0.04</v>
      </c>
      <c r="D16" s="125"/>
      <c r="E16" s="126"/>
      <c r="F16" s="126"/>
      <c r="G16" s="127"/>
      <c r="H16" s="127"/>
      <c r="I16" s="126"/>
      <c r="J16" s="126"/>
      <c r="K16" s="126"/>
      <c r="L16" s="126"/>
      <c r="M16" s="126"/>
      <c r="N16" s="126"/>
      <c r="O16" s="126"/>
      <c r="P16" s="126"/>
      <c r="Q16" s="128"/>
      <c r="R16" s="121"/>
      <c r="T16" s="37"/>
    </row>
    <row r="17" spans="1:45" ht="19.5">
      <c r="A17" s="131"/>
      <c r="B17" s="132" t="s">
        <v>83</v>
      </c>
      <c r="C17" s="292">
        <v>0.02</v>
      </c>
      <c r="D17" s="125"/>
      <c r="E17" s="126"/>
      <c r="F17" s="126"/>
      <c r="G17" s="127"/>
      <c r="H17" s="126"/>
      <c r="I17" s="126"/>
      <c r="J17" s="126"/>
      <c r="K17" s="126"/>
      <c r="L17" s="126"/>
      <c r="M17" s="126"/>
      <c r="N17" s="126"/>
      <c r="O17" s="126"/>
      <c r="P17" s="126"/>
      <c r="Q17" s="128"/>
      <c r="R17" s="121"/>
      <c r="T17" s="37"/>
    </row>
    <row r="18" spans="1:45" ht="19.5">
      <c r="A18" s="131"/>
      <c r="B18" s="132" t="s">
        <v>84</v>
      </c>
      <c r="C18" s="292">
        <v>0.03</v>
      </c>
      <c r="D18" s="125"/>
      <c r="E18" s="126"/>
      <c r="F18" s="126"/>
      <c r="G18" s="127"/>
      <c r="H18" s="126"/>
      <c r="I18" s="126"/>
      <c r="J18" s="126"/>
      <c r="K18" s="126"/>
      <c r="L18" s="126"/>
      <c r="M18" s="126"/>
      <c r="N18" s="126"/>
      <c r="O18" s="126"/>
      <c r="P18" s="126"/>
      <c r="Q18" s="128"/>
      <c r="R18" s="121"/>
      <c r="T18" s="37"/>
    </row>
    <row r="19" spans="1:45" ht="16.5">
      <c r="A19" s="136"/>
      <c r="B19" s="132" t="s">
        <v>85</v>
      </c>
      <c r="C19" s="292">
        <v>0.02</v>
      </c>
      <c r="D19" s="130"/>
      <c r="E19" s="126"/>
      <c r="F19" s="126"/>
      <c r="G19" s="127"/>
      <c r="H19" s="126"/>
      <c r="I19" s="126"/>
      <c r="J19" s="126"/>
      <c r="K19" s="126"/>
      <c r="L19" s="126"/>
      <c r="M19" s="126"/>
      <c r="N19" s="126"/>
      <c r="O19" s="126"/>
      <c r="P19" s="126"/>
      <c r="Q19" s="128"/>
      <c r="R19" s="121"/>
      <c r="T19" s="37"/>
    </row>
    <row r="20" spans="1:45" ht="16.5">
      <c r="A20" s="136"/>
      <c r="B20" s="132" t="s">
        <v>154</v>
      </c>
      <c r="C20" s="292">
        <v>0.01</v>
      </c>
      <c r="D20" s="130"/>
      <c r="E20" s="126"/>
      <c r="F20" s="126"/>
      <c r="G20" s="127"/>
      <c r="H20" s="126"/>
      <c r="I20" s="126"/>
      <c r="J20" s="126"/>
      <c r="K20" s="126"/>
      <c r="L20" s="126"/>
      <c r="M20" s="126"/>
      <c r="N20" s="126"/>
      <c r="O20" s="126"/>
      <c r="P20" s="126"/>
      <c r="Q20" s="128"/>
      <c r="R20" s="121"/>
      <c r="T20" s="37"/>
    </row>
    <row r="21" spans="1:45" ht="16.5">
      <c r="A21" s="136"/>
      <c r="B21" s="132" t="s">
        <v>86</v>
      </c>
      <c r="C21" s="292">
        <v>1.2E-2</v>
      </c>
      <c r="D21" s="130"/>
      <c r="E21" s="126"/>
      <c r="F21" s="126"/>
      <c r="G21" s="127"/>
      <c r="H21" s="126"/>
      <c r="I21" s="126"/>
      <c r="J21" s="126"/>
      <c r="K21" s="126"/>
      <c r="L21" s="126"/>
      <c r="M21" s="126"/>
      <c r="N21" s="126"/>
      <c r="O21" s="126"/>
      <c r="P21" s="126"/>
      <c r="Q21" s="128"/>
      <c r="R21" s="121"/>
      <c r="T21" s="37"/>
    </row>
    <row r="22" spans="1:45" ht="20.25" thickBot="1">
      <c r="A22" s="137"/>
      <c r="B22" s="138" t="s">
        <v>87</v>
      </c>
      <c r="C22" s="139"/>
      <c r="D22" s="140">
        <f>+D6+D11+D15+D5</f>
        <v>1.5802666666666667</v>
      </c>
      <c r="E22" s="126"/>
      <c r="F22" s="126"/>
      <c r="G22" s="127"/>
      <c r="H22" s="126"/>
      <c r="I22" s="126"/>
      <c r="J22" s="126"/>
      <c r="K22" s="126"/>
      <c r="L22" s="126"/>
      <c r="M22" s="126"/>
      <c r="N22" s="126"/>
      <c r="O22" s="126"/>
      <c r="P22" s="126"/>
      <c r="Q22" s="128"/>
      <c r="R22" s="121"/>
      <c r="T22" s="141"/>
    </row>
    <row r="23" spans="1:45" ht="17.25" thickBot="1">
      <c r="A23" s="142"/>
      <c r="B23" s="143"/>
      <c r="C23" s="144"/>
      <c r="D23" s="145"/>
      <c r="E23" s="126"/>
      <c r="F23" s="126"/>
      <c r="G23" s="127"/>
      <c r="H23" s="126"/>
      <c r="I23" s="126"/>
      <c r="J23" s="126"/>
      <c r="K23" s="126"/>
      <c r="L23" s="126"/>
      <c r="M23" s="126"/>
      <c r="N23" s="126"/>
      <c r="O23" s="126"/>
      <c r="P23" s="126"/>
      <c r="Q23" s="128"/>
      <c r="R23" s="121"/>
      <c r="T23" s="141"/>
    </row>
    <row r="24" spans="1:45" ht="23.25" thickBot="1">
      <c r="A24" s="111" t="s">
        <v>64</v>
      </c>
      <c r="B24" s="112" t="s">
        <v>65</v>
      </c>
      <c r="C24" s="146"/>
      <c r="D24" s="114" t="s">
        <v>66</v>
      </c>
      <c r="E24" s="126"/>
      <c r="F24" s="126"/>
      <c r="G24" s="127"/>
      <c r="H24" s="126"/>
      <c r="I24" s="126"/>
      <c r="J24" s="126"/>
      <c r="K24" s="126"/>
      <c r="L24" s="126"/>
      <c r="M24" s="126"/>
      <c r="N24" s="126"/>
      <c r="O24" s="126"/>
      <c r="P24" s="126"/>
      <c r="Q24" s="128"/>
      <c r="R24" s="121"/>
      <c r="T24" s="141"/>
    </row>
    <row r="25" spans="1:45" ht="19.5">
      <c r="A25" s="147" t="s">
        <v>88</v>
      </c>
      <c r="B25" s="148" t="s">
        <v>89</v>
      </c>
      <c r="C25" s="149"/>
      <c r="D25" s="150"/>
      <c r="E25" s="126"/>
      <c r="F25" s="126"/>
      <c r="G25" s="127"/>
      <c r="H25" s="126"/>
      <c r="I25" s="126"/>
      <c r="J25" s="126"/>
      <c r="K25" s="126"/>
      <c r="L25" s="126"/>
      <c r="M25" s="126"/>
      <c r="N25" s="126"/>
      <c r="O25" s="126"/>
      <c r="P25" s="126"/>
      <c r="Q25" s="128"/>
      <c r="R25" s="121"/>
      <c r="T25" s="141"/>
    </row>
    <row r="26" spans="1:45" ht="19.5">
      <c r="A26" s="131" t="s">
        <v>90</v>
      </c>
      <c r="B26" s="132" t="s">
        <v>91</v>
      </c>
      <c r="C26" s="135"/>
      <c r="D26" s="293">
        <v>0.1</v>
      </c>
      <c r="E26" s="126"/>
      <c r="F26" s="126"/>
      <c r="G26" s="127"/>
      <c r="H26" s="126"/>
      <c r="I26" s="126"/>
      <c r="J26" s="126"/>
      <c r="K26" s="126"/>
      <c r="L26" s="126"/>
      <c r="M26" s="126"/>
      <c r="N26" s="126"/>
      <c r="O26" s="126"/>
      <c r="P26" s="126"/>
      <c r="Q26" s="128"/>
      <c r="R26" s="121"/>
      <c r="T26" s="141"/>
    </row>
    <row r="27" spans="1:45" ht="19.5">
      <c r="A27" s="131"/>
      <c r="B27" s="151"/>
      <c r="C27" s="135"/>
      <c r="D27" s="125"/>
      <c r="E27" s="126"/>
      <c r="F27" s="126"/>
      <c r="G27" s="126"/>
      <c r="H27" s="126"/>
      <c r="I27" s="126"/>
      <c r="J27" s="126"/>
      <c r="K27" s="126"/>
      <c r="L27" s="126"/>
      <c r="M27" s="126"/>
      <c r="N27" s="126"/>
      <c r="O27" s="126"/>
      <c r="P27" s="126"/>
      <c r="Q27" s="128"/>
      <c r="R27" s="121"/>
      <c r="T27" s="141"/>
    </row>
    <row r="28" spans="1:45" ht="19.5">
      <c r="A28" s="131" t="s">
        <v>92</v>
      </c>
      <c r="B28" s="132" t="s">
        <v>93</v>
      </c>
      <c r="C28" s="152"/>
      <c r="D28" s="293">
        <v>0.35</v>
      </c>
      <c r="E28" s="153"/>
      <c r="F28" s="153"/>
      <c r="G28" s="153"/>
      <c r="H28" s="153"/>
      <c r="I28" s="153"/>
      <c r="J28" s="153"/>
      <c r="K28" s="153"/>
      <c r="L28" s="153"/>
      <c r="M28" s="153"/>
      <c r="N28" s="153"/>
      <c r="O28" s="153"/>
      <c r="P28" s="126"/>
      <c r="Q28" s="128"/>
      <c r="R28" s="121"/>
    </row>
    <row r="29" spans="1:45" ht="16.5">
      <c r="A29" s="131"/>
      <c r="B29" s="151"/>
      <c r="C29" s="152"/>
      <c r="D29" s="130"/>
      <c r="E29" s="154"/>
      <c r="F29" s="154"/>
      <c r="G29" s="155"/>
      <c r="H29" s="156"/>
      <c r="I29" s="156"/>
      <c r="J29" s="156"/>
      <c r="K29" s="156"/>
      <c r="L29" s="156"/>
      <c r="M29" s="156"/>
      <c r="N29" s="156"/>
      <c r="O29" s="126"/>
      <c r="P29" s="154"/>
      <c r="Q29" s="154"/>
      <c r="R29" s="85"/>
      <c r="S29" s="83"/>
      <c r="T29" s="83"/>
      <c r="U29" s="83"/>
      <c r="V29" s="83"/>
      <c r="W29" s="83"/>
      <c r="X29" s="83"/>
      <c r="Y29" s="83"/>
      <c r="Z29" s="83"/>
      <c r="AA29" s="83"/>
      <c r="AB29" s="83"/>
      <c r="AC29" s="83"/>
      <c r="AD29" s="83"/>
      <c r="AE29" s="83"/>
      <c r="AF29" s="83"/>
      <c r="AG29" s="83"/>
      <c r="AH29" s="83"/>
      <c r="AI29" s="116"/>
      <c r="AJ29" s="116"/>
      <c r="AK29" s="116"/>
      <c r="AL29" s="116"/>
      <c r="AM29" s="116"/>
      <c r="AN29" s="116"/>
      <c r="AO29" s="116"/>
      <c r="AP29" s="116"/>
      <c r="AQ29" s="116"/>
      <c r="AR29" s="116"/>
      <c r="AS29" s="116"/>
    </row>
    <row r="30" spans="1:45" ht="16.5">
      <c r="A30" s="131"/>
      <c r="B30" s="151"/>
      <c r="C30" s="152"/>
      <c r="D30" s="130"/>
      <c r="E30" s="156"/>
      <c r="F30" s="156"/>
      <c r="G30" s="156"/>
      <c r="H30" s="156"/>
      <c r="I30" s="156"/>
      <c r="J30" s="156"/>
      <c r="K30" s="156"/>
      <c r="L30" s="156"/>
      <c r="M30" s="156"/>
      <c r="N30" s="156"/>
      <c r="O30" s="126"/>
      <c r="P30" s="126"/>
      <c r="Q30" s="128"/>
      <c r="R30" s="157"/>
    </row>
    <row r="31" spans="1:45" ht="20.25" thickBot="1">
      <c r="A31" s="137"/>
      <c r="B31" s="138" t="s">
        <v>94</v>
      </c>
      <c r="C31" s="158"/>
      <c r="D31" s="140">
        <f>+D26+D28</f>
        <v>0.44999999999999996</v>
      </c>
      <c r="E31" s="156"/>
      <c r="F31" s="156"/>
      <c r="G31" s="156"/>
      <c r="H31" s="156"/>
      <c r="I31" s="156"/>
      <c r="J31" s="156"/>
      <c r="K31" s="156"/>
      <c r="L31" s="156"/>
      <c r="M31" s="156"/>
      <c r="N31" s="156"/>
      <c r="O31" s="126"/>
      <c r="P31" s="126"/>
      <c r="Q31" s="128"/>
      <c r="R31" s="157"/>
    </row>
    <row r="32" spans="1:45" ht="23.25" thickBot="1">
      <c r="A32" s="111" t="s">
        <v>64</v>
      </c>
      <c r="B32" s="112" t="s">
        <v>65</v>
      </c>
      <c r="C32" s="113"/>
      <c r="D32" s="159" t="s">
        <v>66</v>
      </c>
      <c r="E32" s="156"/>
      <c r="F32" s="156"/>
      <c r="G32" s="160"/>
      <c r="H32" s="156"/>
      <c r="I32" s="156"/>
      <c r="J32" s="156"/>
      <c r="K32" s="156"/>
      <c r="L32" s="156"/>
      <c r="M32" s="156"/>
      <c r="N32" s="156"/>
      <c r="O32" s="126"/>
      <c r="P32" s="126"/>
      <c r="Q32" s="128"/>
      <c r="R32" s="157"/>
    </row>
    <row r="33" spans="1:18" ht="26.25" customHeight="1" thickBot="1">
      <c r="A33" s="161" t="s">
        <v>95</v>
      </c>
      <c r="B33" s="162" t="s">
        <v>96</v>
      </c>
      <c r="C33" s="163"/>
      <c r="D33" s="294">
        <v>0.15</v>
      </c>
      <c r="E33" s="156"/>
      <c r="F33" s="156"/>
      <c r="G33" s="156"/>
      <c r="H33" s="156"/>
      <c r="I33" s="156"/>
      <c r="J33" s="156"/>
      <c r="K33" s="156"/>
      <c r="L33" s="156"/>
      <c r="M33" s="156"/>
      <c r="N33" s="156"/>
      <c r="O33" s="126"/>
      <c r="P33" s="126"/>
      <c r="Q33" s="128"/>
      <c r="R33" s="157"/>
    </row>
    <row r="34" spans="1:18" ht="9" customHeight="1">
      <c r="A34" s="329" t="s">
        <v>97</v>
      </c>
      <c r="B34" s="330"/>
      <c r="C34" s="164"/>
      <c r="D34" s="165"/>
      <c r="E34" s="156"/>
      <c r="F34" s="156"/>
      <c r="G34" s="156"/>
      <c r="H34" s="156"/>
      <c r="I34" s="156"/>
      <c r="J34" s="156"/>
      <c r="K34" s="156"/>
      <c r="L34" s="156"/>
      <c r="M34" s="156"/>
      <c r="N34" s="156"/>
      <c r="O34" s="126"/>
      <c r="P34" s="126"/>
      <c r="Q34" s="128"/>
      <c r="R34" s="157"/>
    </row>
    <row r="35" spans="1:18" ht="27.75" thickBot="1">
      <c r="A35" s="331"/>
      <c r="B35" s="332"/>
      <c r="C35" s="166"/>
      <c r="D35" s="167">
        <f>+D5+D6+D11+D15+D26+D28+D33</f>
        <v>2.1802666666666668</v>
      </c>
      <c r="E35" s="156"/>
      <c r="F35" s="156"/>
      <c r="G35" s="168"/>
      <c r="H35" s="156"/>
      <c r="I35" s="156"/>
      <c r="J35" s="156"/>
      <c r="K35" s="156"/>
      <c r="L35" s="156"/>
      <c r="M35" s="156"/>
      <c r="N35" s="156"/>
      <c r="O35" s="126"/>
      <c r="P35" s="126"/>
      <c r="Q35" s="128"/>
      <c r="R35" s="157"/>
    </row>
    <row r="36" spans="1:18" ht="16.5">
      <c r="A36" s="169"/>
      <c r="B36" s="170"/>
      <c r="C36" s="171"/>
      <c r="D36" s="172"/>
      <c r="E36" s="153"/>
      <c r="F36" s="153"/>
      <c r="G36" s="173"/>
      <c r="H36" s="153"/>
      <c r="I36" s="153"/>
      <c r="J36" s="153"/>
      <c r="K36" s="153"/>
      <c r="L36" s="153"/>
      <c r="M36" s="153"/>
      <c r="N36" s="153"/>
      <c r="O36" s="153"/>
      <c r="P36" s="174"/>
      <c r="Q36" s="175"/>
      <c r="R36" s="157"/>
    </row>
    <row r="37" spans="1:18" ht="16.5">
      <c r="A37" s="169"/>
      <c r="B37" s="170"/>
      <c r="C37" s="171"/>
      <c r="D37" s="176"/>
      <c r="E37" s="153"/>
      <c r="F37" s="153"/>
      <c r="G37" s="177"/>
      <c r="H37" s="153"/>
      <c r="I37" s="153"/>
      <c r="J37" s="153"/>
      <c r="K37" s="153"/>
      <c r="L37" s="153"/>
      <c r="M37" s="153"/>
      <c r="N37" s="153"/>
      <c r="O37" s="153"/>
      <c r="P37" s="174"/>
      <c r="Q37" s="175"/>
      <c r="R37" s="157"/>
    </row>
    <row r="38" spans="1:18" ht="16.5">
      <c r="B38" s="170"/>
      <c r="C38" s="171"/>
      <c r="D38" s="176"/>
      <c r="E38" s="153"/>
      <c r="F38" s="153"/>
      <c r="G38" s="153"/>
      <c r="H38" s="153"/>
      <c r="I38" s="153"/>
      <c r="J38" s="153"/>
      <c r="K38" s="153"/>
      <c r="L38" s="153"/>
      <c r="M38" s="153"/>
      <c r="N38" s="153"/>
      <c r="O38" s="153"/>
      <c r="P38" s="174"/>
      <c r="Q38" s="175"/>
      <c r="R38" s="157"/>
    </row>
    <row r="39" spans="1:18" ht="19.5" customHeight="1">
      <c r="A39" s="169"/>
      <c r="B39" s="178"/>
      <c r="C39" s="179"/>
      <c r="D39" s="180"/>
      <c r="E39" s="153"/>
      <c r="F39" s="153"/>
      <c r="G39" s="153"/>
      <c r="H39" s="153"/>
      <c r="I39" s="153"/>
      <c r="J39" s="153"/>
      <c r="K39" s="153"/>
      <c r="L39" s="153"/>
      <c r="M39" s="153"/>
      <c r="N39" s="153"/>
      <c r="O39" s="153"/>
      <c r="P39" s="181"/>
      <c r="Q39" s="182"/>
    </row>
    <row r="40" spans="1:18" ht="23.25">
      <c r="A40" s="153"/>
      <c r="B40" s="183"/>
      <c r="C40" s="153"/>
      <c r="D40" s="184"/>
      <c r="E40" s="153"/>
      <c r="F40" s="153"/>
      <c r="G40" s="153"/>
      <c r="H40" s="153"/>
      <c r="I40" s="153"/>
      <c r="J40" s="153"/>
      <c r="K40" s="153"/>
      <c r="L40" s="153"/>
      <c r="M40" s="153"/>
      <c r="N40" s="153"/>
      <c r="O40" s="153"/>
      <c r="P40" s="153"/>
      <c r="Q40" s="182"/>
    </row>
    <row r="41" spans="1:18" ht="18.75">
      <c r="A41" s="182"/>
      <c r="B41" s="185"/>
      <c r="C41" s="182"/>
      <c r="D41" s="186"/>
      <c r="E41" s="182"/>
      <c r="F41" s="182"/>
      <c r="G41" s="182"/>
      <c r="H41" s="182"/>
      <c r="I41" s="182"/>
      <c r="J41" s="182"/>
      <c r="K41" s="182"/>
      <c r="L41" s="182"/>
      <c r="M41" s="182"/>
      <c r="N41" s="182"/>
      <c r="O41" s="182"/>
      <c r="P41" s="182"/>
      <c r="Q41" s="182"/>
    </row>
    <row r="42" spans="1:18" ht="20.25">
      <c r="A42" s="182"/>
      <c r="B42" s="187"/>
      <c r="C42" s="182"/>
      <c r="D42" s="188"/>
      <c r="E42" s="182"/>
      <c r="F42" s="182"/>
      <c r="G42" s="182"/>
      <c r="H42" s="182"/>
      <c r="I42" s="182"/>
      <c r="J42" s="182"/>
      <c r="K42" s="182"/>
      <c r="L42" s="182"/>
      <c r="M42" s="182"/>
      <c r="N42" s="182"/>
      <c r="O42" s="182"/>
      <c r="P42" s="182"/>
      <c r="Q42" s="182"/>
    </row>
    <row r="43" spans="1:18" ht="15">
      <c r="A43" s="182"/>
      <c r="B43" s="182"/>
      <c r="C43" s="182"/>
      <c r="D43" s="188"/>
      <c r="E43" s="182"/>
      <c r="F43" s="182"/>
      <c r="G43" s="182"/>
      <c r="H43" s="182"/>
      <c r="I43" s="182"/>
      <c r="J43" s="182"/>
      <c r="K43" s="182"/>
      <c r="L43" s="182"/>
      <c r="M43" s="182"/>
      <c r="N43" s="182"/>
      <c r="O43" s="182"/>
      <c r="P43" s="182"/>
      <c r="Q43" s="182"/>
    </row>
  </sheetData>
  <mergeCells count="3">
    <mergeCell ref="A1:D1"/>
    <mergeCell ref="A3:D3"/>
    <mergeCell ref="A34:B35"/>
  </mergeCells>
  <printOptions horizontalCentered="1" verticalCentered="1"/>
  <pageMargins left="0" right="0" top="0" bottom="0" header="0" footer="0"/>
  <pageSetup scale="60" orientation="landscape"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D93"/>
  <sheetViews>
    <sheetView view="pageBreakPreview" zoomScale="85" zoomScaleNormal="70" zoomScaleSheetLayoutView="85" zoomScalePageLayoutView="85" workbookViewId="0">
      <selection activeCell="B44" sqref="B44"/>
    </sheetView>
  </sheetViews>
  <sheetFormatPr baseColWidth="10" defaultRowHeight="12.75"/>
  <cols>
    <col min="1" max="1" width="32" customWidth="1"/>
    <col min="2" max="2" width="26.85546875" customWidth="1"/>
    <col min="3" max="3" width="18.5703125" customWidth="1"/>
    <col min="4" max="4" width="14.85546875" customWidth="1"/>
  </cols>
  <sheetData>
    <row r="2" spans="1:4">
      <c r="A2" s="216"/>
    </row>
    <row r="4" spans="1:4">
      <c r="A4" s="83" t="s">
        <v>171</v>
      </c>
      <c r="B4" s="244"/>
    </row>
    <row r="6" spans="1:4">
      <c r="A6" s="80" t="s">
        <v>149</v>
      </c>
    </row>
    <row r="7" spans="1:4" ht="13.5" thickBot="1">
      <c r="A7" s="48" t="s">
        <v>1</v>
      </c>
    </row>
    <row r="8" spans="1:4" ht="30.75" thickBot="1">
      <c r="A8" s="191" t="s">
        <v>100</v>
      </c>
      <c r="B8" s="192" t="s">
        <v>101</v>
      </c>
      <c r="C8" s="193" t="s">
        <v>102</v>
      </c>
      <c r="D8" s="194" t="s">
        <v>103</v>
      </c>
    </row>
    <row r="9" spans="1:4">
      <c r="A9" s="38">
        <v>1</v>
      </c>
      <c r="B9" s="276">
        <v>4700000</v>
      </c>
      <c r="C9" s="39" t="s">
        <v>104</v>
      </c>
      <c r="D9" s="195" t="s">
        <v>105</v>
      </c>
    </row>
    <row r="10" spans="1:4">
      <c r="A10" s="18">
        <v>2</v>
      </c>
      <c r="B10" s="276">
        <v>4400000</v>
      </c>
      <c r="C10" s="9" t="s">
        <v>105</v>
      </c>
      <c r="D10" s="196" t="s">
        <v>106</v>
      </c>
    </row>
    <row r="11" spans="1:4">
      <c r="A11" s="18">
        <v>3</v>
      </c>
      <c r="B11" s="276">
        <v>4016000</v>
      </c>
      <c r="C11" s="9" t="s">
        <v>107</v>
      </c>
      <c r="D11" s="196" t="s">
        <v>108</v>
      </c>
    </row>
    <row r="12" spans="1:4">
      <c r="A12" s="18">
        <v>4</v>
      </c>
      <c r="B12" s="276">
        <v>3576000</v>
      </c>
      <c r="C12" s="9" t="s">
        <v>109</v>
      </c>
      <c r="D12" s="196" t="s">
        <v>110</v>
      </c>
    </row>
    <row r="13" spans="1:4">
      <c r="A13" s="18">
        <v>5</v>
      </c>
      <c r="B13" s="276">
        <v>3213000</v>
      </c>
      <c r="C13" s="9" t="s">
        <v>110</v>
      </c>
      <c r="D13" s="196" t="s">
        <v>111</v>
      </c>
    </row>
    <row r="14" spans="1:4">
      <c r="A14" s="18">
        <v>6</v>
      </c>
      <c r="B14" s="276">
        <v>2437000</v>
      </c>
      <c r="C14" s="9" t="s">
        <v>111</v>
      </c>
      <c r="D14" s="196" t="s">
        <v>112</v>
      </c>
    </row>
    <row r="15" spans="1:4">
      <c r="A15" s="18">
        <v>7</v>
      </c>
      <c r="B15" s="276">
        <v>2135000</v>
      </c>
      <c r="C15" s="9" t="s">
        <v>113</v>
      </c>
      <c r="D15" s="196"/>
    </row>
    <row r="16" spans="1:4" ht="13.5" thickBot="1">
      <c r="A16" s="42">
        <v>8</v>
      </c>
      <c r="B16" s="276">
        <v>1820000</v>
      </c>
      <c r="C16" s="10" t="s">
        <v>112</v>
      </c>
      <c r="D16" s="197"/>
    </row>
    <row r="17" spans="1:2" ht="13.5" thickBot="1"/>
    <row r="18" spans="1:2" ht="15.75" thickBot="1">
      <c r="A18" s="191" t="s">
        <v>128</v>
      </c>
      <c r="B18" s="200" t="s">
        <v>101</v>
      </c>
    </row>
    <row r="19" spans="1:2">
      <c r="A19" s="38" t="s">
        <v>114</v>
      </c>
      <c r="B19" s="276">
        <v>1183000</v>
      </c>
    </row>
    <row r="20" spans="1:2">
      <c r="A20" s="18" t="s">
        <v>115</v>
      </c>
      <c r="B20" s="276">
        <v>800000</v>
      </c>
    </row>
    <row r="21" spans="1:2">
      <c r="A21" s="18" t="s">
        <v>116</v>
      </c>
      <c r="B21" s="276">
        <v>750000</v>
      </c>
    </row>
    <row r="22" spans="1:2">
      <c r="A22" s="18" t="s">
        <v>117</v>
      </c>
      <c r="B22" s="276">
        <v>750000</v>
      </c>
    </row>
    <row r="23" spans="1:2">
      <c r="A23" s="18" t="s">
        <v>118</v>
      </c>
      <c r="B23" s="276">
        <v>1600000</v>
      </c>
    </row>
    <row r="24" spans="1:2">
      <c r="A24" s="18" t="s">
        <v>119</v>
      </c>
      <c r="B24" s="276">
        <v>750000</v>
      </c>
    </row>
    <row r="25" spans="1:2">
      <c r="A25" s="18" t="s">
        <v>120</v>
      </c>
      <c r="B25" s="276">
        <v>1600000</v>
      </c>
    </row>
    <row r="26" spans="1:2">
      <c r="A26" s="18" t="s">
        <v>121</v>
      </c>
      <c r="B26" s="276">
        <v>750000</v>
      </c>
    </row>
    <row r="27" spans="1:2">
      <c r="A27" s="18" t="s">
        <v>122</v>
      </c>
      <c r="B27" s="276">
        <v>1183000</v>
      </c>
    </row>
    <row r="28" spans="1:2">
      <c r="A28" s="18" t="s">
        <v>123</v>
      </c>
      <c r="B28" s="276">
        <v>800000</v>
      </c>
    </row>
    <row r="29" spans="1:2">
      <c r="A29" s="18" t="s">
        <v>124</v>
      </c>
      <c r="B29" s="296"/>
    </row>
    <row r="30" spans="1:2">
      <c r="A30" s="18" t="s">
        <v>125</v>
      </c>
      <c r="B30" s="296"/>
    </row>
    <row r="31" spans="1:2">
      <c r="A31" s="18" t="s">
        <v>126</v>
      </c>
      <c r="B31" s="276">
        <v>1183000</v>
      </c>
    </row>
    <row r="32" spans="1:2" ht="13.5" thickBot="1">
      <c r="A32" s="42" t="s">
        <v>127</v>
      </c>
      <c r="B32" s="276">
        <v>1183000</v>
      </c>
    </row>
    <row r="33" spans="1:2" ht="13.5" thickBot="1"/>
    <row r="34" spans="1:2" ht="15.75" thickBot="1">
      <c r="A34" s="212" t="s">
        <v>135</v>
      </c>
      <c r="B34" s="200" t="s">
        <v>101</v>
      </c>
    </row>
    <row r="35" spans="1:2">
      <c r="A35" s="38" t="s">
        <v>131</v>
      </c>
      <c r="B35" s="276">
        <v>2000000</v>
      </c>
    </row>
    <row r="36" spans="1:2">
      <c r="A36" s="18" t="s">
        <v>132</v>
      </c>
      <c r="B36" s="276">
        <v>750000</v>
      </c>
    </row>
    <row r="37" spans="1:2">
      <c r="A37" s="18" t="s">
        <v>133</v>
      </c>
      <c r="B37" s="276">
        <v>705000</v>
      </c>
    </row>
    <row r="38" spans="1:2" ht="13.5" thickBot="1">
      <c r="A38" s="42" t="s">
        <v>134</v>
      </c>
      <c r="B38" s="276">
        <v>705000</v>
      </c>
    </row>
    <row r="39" spans="1:2" ht="13.5" thickBot="1"/>
    <row r="40" spans="1:2" ht="15.75" thickBot="1">
      <c r="A40" s="212" t="s">
        <v>136</v>
      </c>
      <c r="B40" s="200" t="s">
        <v>101</v>
      </c>
    </row>
    <row r="41" spans="1:2">
      <c r="A41" s="39" t="s">
        <v>3</v>
      </c>
      <c r="B41" s="276">
        <v>535600</v>
      </c>
    </row>
    <row r="42" spans="1:2">
      <c r="A42" s="9" t="s">
        <v>14</v>
      </c>
      <c r="B42" s="276">
        <v>535600</v>
      </c>
    </row>
    <row r="43" spans="1:2">
      <c r="A43" s="215" t="s">
        <v>150</v>
      </c>
      <c r="B43" s="276">
        <v>535600</v>
      </c>
    </row>
    <row r="44" spans="1:2" ht="13.5" thickBot="1"/>
    <row r="45" spans="1:2" ht="15.75" thickBot="1">
      <c r="A45" s="212" t="s">
        <v>137</v>
      </c>
      <c r="B45" s="200" t="s">
        <v>101</v>
      </c>
    </row>
    <row r="46" spans="1:2">
      <c r="A46" s="213" t="s">
        <v>138</v>
      </c>
      <c r="B46" s="275">
        <v>3000000</v>
      </c>
    </row>
    <row r="47" spans="1:2">
      <c r="A47" s="201" t="s">
        <v>139</v>
      </c>
      <c r="B47" s="276">
        <v>3000000</v>
      </c>
    </row>
    <row r="48" spans="1:2">
      <c r="A48" s="201" t="s">
        <v>140</v>
      </c>
      <c r="B48" s="276">
        <v>3000000</v>
      </c>
    </row>
    <row r="49" spans="1:2">
      <c r="A49" s="201" t="s">
        <v>141</v>
      </c>
      <c r="B49" s="276">
        <v>2150000</v>
      </c>
    </row>
    <row r="50" spans="1:2">
      <c r="A50" s="201" t="s">
        <v>142</v>
      </c>
      <c r="B50" s="276">
        <v>3000000</v>
      </c>
    </row>
    <row r="51" spans="1:2">
      <c r="A51" s="201" t="s">
        <v>143</v>
      </c>
      <c r="B51" s="276">
        <v>3000000</v>
      </c>
    </row>
    <row r="52" spans="1:2">
      <c r="A52" s="201" t="s">
        <v>144</v>
      </c>
      <c r="B52" s="276">
        <v>2950000</v>
      </c>
    </row>
    <row r="53" spans="1:2">
      <c r="A53" s="201" t="s">
        <v>145</v>
      </c>
      <c r="B53" s="276">
        <v>2950000</v>
      </c>
    </row>
    <row r="54" spans="1:2">
      <c r="A54" s="201" t="s">
        <v>146</v>
      </c>
      <c r="B54" s="276">
        <v>3425000</v>
      </c>
    </row>
    <row r="55" spans="1:2">
      <c r="A55" s="201" t="s">
        <v>162</v>
      </c>
      <c r="B55" s="276">
        <v>2583000</v>
      </c>
    </row>
    <row r="56" spans="1:2">
      <c r="A56" s="201" t="s">
        <v>163</v>
      </c>
      <c r="B56" s="276">
        <v>2950000</v>
      </c>
    </row>
    <row r="57" spans="1:2">
      <c r="A57" s="201" t="s">
        <v>164</v>
      </c>
      <c r="B57" s="276">
        <v>2250000</v>
      </c>
    </row>
    <row r="58" spans="1:2">
      <c r="A58" s="201" t="s">
        <v>165</v>
      </c>
      <c r="B58" s="276">
        <v>2340000</v>
      </c>
    </row>
    <row r="59" spans="1:2">
      <c r="A59" s="201" t="s">
        <v>166</v>
      </c>
      <c r="B59" s="276">
        <v>1800000</v>
      </c>
    </row>
    <row r="60" spans="1:2">
      <c r="A60" s="202"/>
    </row>
    <row r="62" spans="1:2">
      <c r="A62" s="216" t="s">
        <v>156</v>
      </c>
    </row>
    <row r="63" spans="1:2">
      <c r="A63" s="216" t="s">
        <v>157</v>
      </c>
    </row>
    <row r="65" spans="1:1">
      <c r="A65" t="s">
        <v>172</v>
      </c>
    </row>
    <row r="83" spans="1:3">
      <c r="A83" s="216" t="s">
        <v>159</v>
      </c>
      <c r="B83" s="216" t="s">
        <v>158</v>
      </c>
    </row>
    <row r="84" spans="1:3">
      <c r="A84" s="250" t="s">
        <v>17</v>
      </c>
      <c r="B84" s="276">
        <v>3500000</v>
      </c>
    </row>
    <row r="85" spans="1:3">
      <c r="A85" s="250" t="s">
        <v>12</v>
      </c>
      <c r="B85" s="276">
        <v>2000000</v>
      </c>
    </row>
    <row r="86" spans="1:3">
      <c r="A86" s="250" t="s">
        <v>161</v>
      </c>
      <c r="B86" s="276">
        <v>2000000</v>
      </c>
      <c r="C86" t="s">
        <v>167</v>
      </c>
    </row>
    <row r="88" spans="1:3">
      <c r="A88" s="253" t="s">
        <v>6</v>
      </c>
      <c r="B88" s="216"/>
      <c r="C88" s="216" t="s">
        <v>158</v>
      </c>
    </row>
    <row r="89" spans="1:3">
      <c r="A89" s="51" t="s">
        <v>18</v>
      </c>
      <c r="B89" s="9" t="s">
        <v>22</v>
      </c>
      <c r="C89" s="276">
        <v>600000</v>
      </c>
    </row>
    <row r="90" spans="1:3">
      <c r="A90" s="51" t="s">
        <v>19</v>
      </c>
      <c r="B90" s="9" t="s">
        <v>22</v>
      </c>
      <c r="C90" s="276">
        <v>400000</v>
      </c>
    </row>
    <row r="91" spans="1:3">
      <c r="A91" s="51" t="s">
        <v>20</v>
      </c>
      <c r="B91" s="9" t="s">
        <v>10</v>
      </c>
      <c r="C91" s="276">
        <v>800000</v>
      </c>
    </row>
    <row r="92" spans="1:3">
      <c r="A92" s="51" t="s">
        <v>13</v>
      </c>
      <c r="B92" s="9" t="s">
        <v>10</v>
      </c>
      <c r="C92" s="276">
        <v>300000</v>
      </c>
    </row>
    <row r="93" spans="1:3">
      <c r="A93" s="51" t="s">
        <v>21</v>
      </c>
      <c r="B93" s="9" t="s">
        <v>22</v>
      </c>
      <c r="C93" s="276">
        <v>250000</v>
      </c>
    </row>
  </sheetData>
  <pageMargins left="0.70866141732283472" right="0.70866141732283472" top="0.74803149606299213" bottom="0.74803149606299213" header="0.31496062992125984" footer="0.31496062992125984"/>
  <pageSetup scale="43" fitToHeight="2" orientation="portrait" r:id="rId1"/>
  <headerFooter>
    <oddHeader>&amp;CSALARIOS MENSUALES PERSONAL DE INTERVENTORÍA</oddHeader>
    <oddFooter>&amp;CEVALUACIÓN DEL COSTO DE UNA INTERVENTORÍA EN EL ÁREA METROPOLITANA DE BUCARAMANGA (A.M.B.)</oddFooter>
  </headerFooter>
  <drawing r:id="rId2"/>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B1:M104"/>
  <sheetViews>
    <sheetView showZeros="0" view="pageBreakPreview" zoomScale="70" zoomScaleNormal="82" zoomScaleSheetLayoutView="70" zoomScalePageLayoutView="85" workbookViewId="0">
      <selection activeCell="H99" sqref="H99"/>
    </sheetView>
  </sheetViews>
  <sheetFormatPr baseColWidth="10" defaultColWidth="11.42578125" defaultRowHeight="12.75"/>
  <cols>
    <col min="1" max="1" width="11.42578125" customWidth="1"/>
    <col min="2" max="2" width="6.7109375" customWidth="1"/>
    <col min="3" max="3" width="41.42578125" customWidth="1"/>
    <col min="4" max="4" width="17.28515625" customWidth="1"/>
    <col min="5" max="5" width="14" style="242" customWidth="1"/>
    <col min="6" max="6" width="15.42578125" customWidth="1"/>
    <col min="7" max="7" width="13.42578125" customWidth="1"/>
    <col min="8" max="8" width="24.7109375" customWidth="1"/>
    <col min="9" max="9" width="13" customWidth="1"/>
  </cols>
  <sheetData>
    <row r="1" spans="2:13" ht="18">
      <c r="B1" s="356"/>
      <c r="C1" s="356"/>
      <c r="D1" s="356"/>
      <c r="E1" s="356"/>
      <c r="F1" s="356"/>
      <c r="G1" s="356"/>
      <c r="H1" s="356"/>
    </row>
    <row r="2" spans="2:13" ht="20.25">
      <c r="B2" s="358"/>
      <c r="C2" s="358"/>
      <c r="D2" s="358"/>
      <c r="E2" s="358"/>
      <c r="F2" s="358"/>
      <c r="G2" s="358"/>
      <c r="H2" s="358"/>
      <c r="I2" s="80"/>
    </row>
    <row r="3" spans="2:13" ht="12.75" customHeight="1">
      <c r="B3" s="7"/>
      <c r="C3" s="2"/>
      <c r="D3" s="2"/>
      <c r="E3" s="221"/>
      <c r="F3" s="2"/>
      <c r="G3" s="2"/>
      <c r="H3" s="2"/>
      <c r="I3" s="198"/>
    </row>
    <row r="4" spans="2:13" ht="15.75">
      <c r="B4" s="357"/>
      <c r="C4" s="357"/>
      <c r="D4" s="357"/>
      <c r="E4" s="357"/>
      <c r="F4" s="357"/>
      <c r="G4" s="357"/>
      <c r="H4" s="357"/>
      <c r="I4" s="190"/>
      <c r="J4" s="190"/>
      <c r="K4" s="190"/>
      <c r="L4" s="198"/>
      <c r="M4" s="198"/>
    </row>
    <row r="5" spans="2:13" s="5" customFormat="1" ht="12.75" customHeight="1" thickBot="1">
      <c r="B5" s="6"/>
      <c r="E5" s="222"/>
      <c r="I5" s="82"/>
      <c r="J5" s="198"/>
      <c r="K5" s="198"/>
      <c r="L5" s="295"/>
      <c r="M5" s="54"/>
    </row>
    <row r="6" spans="2:13" s="3" customFormat="1" ht="16.5" customHeight="1">
      <c r="B6" s="343" t="s">
        <v>29</v>
      </c>
      <c r="C6" s="346" t="s">
        <v>0</v>
      </c>
      <c r="D6" s="343" t="s">
        <v>54</v>
      </c>
      <c r="E6" s="334" t="s">
        <v>30</v>
      </c>
      <c r="F6" s="343" t="s">
        <v>60</v>
      </c>
      <c r="G6" s="343" t="s">
        <v>61</v>
      </c>
      <c r="H6" s="343" t="s">
        <v>55</v>
      </c>
      <c r="I6" s="360"/>
      <c r="J6" s="279"/>
      <c r="K6" s="359"/>
      <c r="L6" s="359"/>
      <c r="M6" s="359"/>
    </row>
    <row r="7" spans="2:13" s="3" customFormat="1" ht="15" customHeight="1">
      <c r="B7" s="344"/>
      <c r="C7" s="347"/>
      <c r="D7" s="344"/>
      <c r="E7" s="335"/>
      <c r="F7" s="344"/>
      <c r="G7" s="344"/>
      <c r="H7" s="344"/>
      <c r="I7" s="360"/>
      <c r="J7" s="279"/>
      <c r="K7" s="359"/>
      <c r="L7" s="359"/>
      <c r="M7" s="359"/>
    </row>
    <row r="8" spans="2:13" s="3" customFormat="1" ht="12.75" customHeight="1">
      <c r="B8" s="344"/>
      <c r="C8" s="347"/>
      <c r="D8" s="344"/>
      <c r="E8" s="335"/>
      <c r="F8" s="344"/>
      <c r="G8" s="344"/>
      <c r="H8" s="344"/>
      <c r="I8" s="360"/>
      <c r="J8" s="279"/>
      <c r="K8" s="359"/>
      <c r="L8" s="359"/>
      <c r="M8" s="359"/>
    </row>
    <row r="9" spans="2:13" s="3" customFormat="1" ht="14.25" customHeight="1" thickBot="1">
      <c r="B9" s="345"/>
      <c r="C9" s="348"/>
      <c r="D9" s="345"/>
      <c r="E9" s="336"/>
      <c r="F9" s="345"/>
      <c r="G9" s="345"/>
      <c r="H9" s="345"/>
      <c r="I9" s="360"/>
      <c r="J9" s="279"/>
      <c r="K9" s="359"/>
      <c r="L9" s="359"/>
      <c r="M9" s="359"/>
    </row>
    <row r="10" spans="2:13" s="3" customFormat="1">
      <c r="B10" s="20"/>
      <c r="C10" s="13" t="s">
        <v>7</v>
      </c>
      <c r="D10" s="13"/>
      <c r="E10" s="223"/>
      <c r="F10" s="14"/>
      <c r="G10" s="91"/>
      <c r="H10" s="21"/>
      <c r="I10" s="69"/>
      <c r="J10" s="279"/>
      <c r="K10" s="279"/>
      <c r="L10" s="280"/>
      <c r="M10" s="280"/>
    </row>
    <row r="11" spans="2:13">
      <c r="B11" s="18"/>
      <c r="C11" s="218" t="s">
        <v>1</v>
      </c>
      <c r="D11" s="15"/>
      <c r="E11" s="224"/>
      <c r="F11" s="16"/>
      <c r="G11" s="92"/>
      <c r="H11" s="22"/>
      <c r="I11" s="70"/>
      <c r="J11" s="198"/>
      <c r="K11" s="198"/>
      <c r="L11" s="281"/>
      <c r="M11" s="281"/>
    </row>
    <row r="12" spans="2:13">
      <c r="B12" s="18"/>
      <c r="C12" s="51" t="str">
        <f>IF(Personal!D15="","",Personal!C15)</f>
        <v/>
      </c>
      <c r="D12" s="74" t="str">
        <f>IF(Personal!D15="","",VLOOKUP(Personal!F15,Salarios!$A$9:$B$16,2))</f>
        <v/>
      </c>
      <c r="E12" s="225">
        <f>+IF(Personal!I15="x",Personal!$F$81,0)</f>
        <v>0</v>
      </c>
      <c r="F12" s="12" t="str">
        <f>+IF(Personal!G15="","",Personal!G15)</f>
        <v/>
      </c>
      <c r="G12" s="104" t="str">
        <f>+IF(C12="","",Personal!$D$86)</f>
        <v/>
      </c>
      <c r="H12" s="19" t="str">
        <f>+IF(C12="","",(D12+E12)*F12*G12)</f>
        <v/>
      </c>
      <c r="I12" s="71"/>
      <c r="J12" s="282"/>
      <c r="K12" s="282"/>
      <c r="L12" s="283"/>
      <c r="M12" s="283"/>
    </row>
    <row r="13" spans="2:13">
      <c r="B13" s="219"/>
      <c r="C13" s="51" t="str">
        <f>IF(Personal!D16="","",Personal!C16)</f>
        <v/>
      </c>
      <c r="D13" s="74" t="str">
        <f>IF(C13="","",VLOOKUP(Personal!F16,Salarios!$A$9:$B$16,2))</f>
        <v/>
      </c>
      <c r="E13" s="225">
        <f>+IF(Personal!I16="x",Personal!$F$81,0)</f>
        <v>0</v>
      </c>
      <c r="F13" s="12" t="str">
        <f>+IF(Personal!G16="","",Personal!G16)</f>
        <v/>
      </c>
      <c r="G13" s="104" t="str">
        <f>+IF(C13="","",Personal!$D$86)</f>
        <v/>
      </c>
      <c r="H13" s="19" t="str">
        <f>+IF(C13="","",(D13+E13)*F13*G13)</f>
        <v/>
      </c>
      <c r="I13" s="71"/>
      <c r="J13" s="282"/>
      <c r="K13" s="282"/>
      <c r="L13" s="283"/>
      <c r="M13" s="283"/>
    </row>
    <row r="14" spans="2:13">
      <c r="B14" s="219"/>
      <c r="C14" s="51" t="str">
        <f>IF(Personal!D17="","",Personal!C17)</f>
        <v/>
      </c>
      <c r="D14" s="74" t="str">
        <f>IF(C14="","",VLOOKUP(Personal!F17,Salarios!$A$9:$B$16,2))</f>
        <v/>
      </c>
      <c r="E14" s="225">
        <f>+IF(Personal!I17="x",Personal!$F$81,0)</f>
        <v>0</v>
      </c>
      <c r="F14" s="12" t="str">
        <f>+IF(Personal!G17="","",Personal!G17)</f>
        <v/>
      </c>
      <c r="G14" s="104" t="str">
        <f>+IF(C14="","",Personal!$D$86)</f>
        <v/>
      </c>
      <c r="H14" s="19" t="str">
        <f t="shared" ref="H14:H15" si="0">+IF(C14="","",(D14+E14)*F14*G14)</f>
        <v/>
      </c>
      <c r="I14" s="71"/>
      <c r="J14" s="282"/>
      <c r="K14" s="282"/>
      <c r="L14" s="283"/>
      <c r="M14" s="283"/>
    </row>
    <row r="15" spans="2:13" ht="13.5" customHeight="1">
      <c r="B15" s="219"/>
      <c r="C15" s="51" t="str">
        <f>IF(Personal!D18="","",Personal!C18)</f>
        <v/>
      </c>
      <c r="D15" s="74" t="str">
        <f>IF(C15="","",VLOOKUP(Personal!F18,Salarios!$A$9:$B$16,2))</f>
        <v/>
      </c>
      <c r="E15" s="225">
        <f>+IF(Personal!I18="x",Personal!$F$81,0)</f>
        <v>0</v>
      </c>
      <c r="F15" s="12" t="str">
        <f>+IF(Personal!G18="","",Personal!G18)</f>
        <v/>
      </c>
      <c r="G15" s="104" t="str">
        <f>+IF(C15="","",Personal!$D$86)</f>
        <v/>
      </c>
      <c r="H15" s="19" t="str">
        <f t="shared" si="0"/>
        <v/>
      </c>
      <c r="I15" s="71"/>
      <c r="J15" s="282"/>
      <c r="K15" s="282"/>
      <c r="L15" s="283"/>
      <c r="M15" s="283"/>
    </row>
    <row r="16" spans="2:13" ht="14.25" customHeight="1">
      <c r="B16" s="219"/>
      <c r="C16" s="51"/>
      <c r="D16" s="74" t="str">
        <f>IF(Personal!D19="","",VLOOKUP(Personal!F19,Salarios!$A$9:$B$16,2))</f>
        <v/>
      </c>
      <c r="E16" s="225">
        <f>+IF(Personal!I19="x",Personal!$F$81,0)</f>
        <v>0</v>
      </c>
      <c r="F16" s="12" t="str">
        <f>+IF(Personal!G19="","",Personal!G19)</f>
        <v/>
      </c>
      <c r="G16" s="104" t="str">
        <f>+IF(C16="","",Personal!$D$86)</f>
        <v/>
      </c>
      <c r="H16" s="19" t="str">
        <f t="shared" ref="H16:H59" si="1">+IF(C16="","",(D16+E16)*F16*G16)</f>
        <v/>
      </c>
      <c r="I16" s="71"/>
      <c r="J16" s="282"/>
      <c r="K16" s="282"/>
      <c r="L16" s="283"/>
      <c r="M16" s="283"/>
    </row>
    <row r="17" spans="2:13">
      <c r="B17" s="219"/>
      <c r="C17" s="218" t="s">
        <v>2</v>
      </c>
      <c r="D17" s="74"/>
      <c r="E17" s="225"/>
      <c r="F17" s="12"/>
      <c r="G17" s="104"/>
      <c r="H17" s="19">
        <f t="shared" si="1"/>
        <v>0</v>
      </c>
      <c r="I17" s="71"/>
      <c r="J17" s="282"/>
      <c r="K17" s="282"/>
      <c r="L17" s="283"/>
      <c r="M17" s="283"/>
    </row>
    <row r="18" spans="2:13">
      <c r="B18" s="36"/>
      <c r="C18" s="51" t="str">
        <f>IF(Personal!D21="","",Personal!C21)</f>
        <v/>
      </c>
      <c r="D18" s="74" t="str">
        <f>IF(C18="","",VLOOKUP(C18,Salarios!$A$19:$B$32,2,FALSE))</f>
        <v/>
      </c>
      <c r="E18" s="225">
        <f>+IF(Personal!I21="x",Personal!$F$81,0)</f>
        <v>0</v>
      </c>
      <c r="F18" s="12" t="str">
        <f>+IF(Personal!G21="","",Personal!G21)</f>
        <v/>
      </c>
      <c r="G18" s="104" t="str">
        <f>+IF(C18="","",Personal!$D$86)</f>
        <v/>
      </c>
      <c r="H18" s="19" t="str">
        <f t="shared" si="1"/>
        <v/>
      </c>
      <c r="I18" s="71"/>
      <c r="J18" s="282"/>
      <c r="K18" s="282"/>
      <c r="L18" s="283"/>
      <c r="M18" s="283"/>
    </row>
    <row r="19" spans="2:13" ht="15.75" customHeight="1">
      <c r="B19" s="36"/>
      <c r="C19" s="51" t="str">
        <f>IF(Personal!D22="","",Personal!C22)</f>
        <v/>
      </c>
      <c r="D19" s="74" t="str">
        <f>IF(C19="","",VLOOKUP(C19,Salarios!$A$19:$B$32,2,FALSE))</f>
        <v/>
      </c>
      <c r="E19" s="225">
        <f>+IF(Personal!I22="x",Personal!$F$81,0)</f>
        <v>0</v>
      </c>
      <c r="F19" s="12" t="str">
        <f>+IF(Personal!G22="","",Personal!G22)</f>
        <v/>
      </c>
      <c r="G19" s="104" t="str">
        <f>+IF(C19="","",Personal!$D$86)</f>
        <v/>
      </c>
      <c r="H19" s="19" t="str">
        <f t="shared" si="1"/>
        <v/>
      </c>
      <c r="I19" s="71"/>
      <c r="J19" s="282"/>
      <c r="K19" s="282"/>
      <c r="L19" s="283"/>
      <c r="M19" s="283"/>
    </row>
    <row r="20" spans="2:13" ht="13.5" customHeight="1">
      <c r="B20" s="36"/>
      <c r="C20" s="51" t="str">
        <f>IF(Personal!D23="","",Personal!C23)</f>
        <v/>
      </c>
      <c r="D20" s="74" t="str">
        <f>IF(C20="","",VLOOKUP(C20,Salarios!$A$19:$B$32,2,FALSE))</f>
        <v/>
      </c>
      <c r="E20" s="225">
        <f>+IF(Personal!I23="x",Personal!$F$81,0)</f>
        <v>0</v>
      </c>
      <c r="F20" s="12" t="str">
        <f>+IF(Personal!G23="","",Personal!G23)</f>
        <v/>
      </c>
      <c r="G20" s="104" t="str">
        <f>+IF(C20="","",Personal!$D$86)</f>
        <v/>
      </c>
      <c r="H20" s="19" t="str">
        <f t="shared" si="1"/>
        <v/>
      </c>
      <c r="I20" s="71"/>
      <c r="J20" s="282"/>
      <c r="K20" s="282"/>
      <c r="L20" s="283"/>
      <c r="M20" s="283"/>
    </row>
    <row r="21" spans="2:13" ht="13.5" customHeight="1">
      <c r="B21" s="36"/>
      <c r="C21" s="51" t="str">
        <f>IF(Personal!D24="","",Personal!C24)</f>
        <v/>
      </c>
      <c r="D21" s="74" t="str">
        <f>IF(C21="","",VLOOKUP(C21,Salarios!$A$19:$B$32,2,FALSE))</f>
        <v/>
      </c>
      <c r="E21" s="225">
        <f>+IF(Personal!I24="x",Personal!$F$81,0)</f>
        <v>0</v>
      </c>
      <c r="F21" s="12" t="str">
        <f>+IF(Personal!G24="","",Personal!G24)</f>
        <v/>
      </c>
      <c r="G21" s="104" t="str">
        <f>+IF(C21="","",Personal!$D$86)</f>
        <v/>
      </c>
      <c r="H21" s="19" t="str">
        <f t="shared" si="1"/>
        <v/>
      </c>
      <c r="I21" s="71"/>
      <c r="J21" s="282"/>
      <c r="K21" s="282"/>
      <c r="L21" s="283"/>
      <c r="M21" s="283"/>
    </row>
    <row r="22" spans="2:13" ht="16.5" customHeight="1">
      <c r="B22" s="36"/>
      <c r="C22" s="51" t="str">
        <f>IF(Personal!D25="","",Personal!C25)</f>
        <v/>
      </c>
      <c r="D22" s="74" t="str">
        <f>IF(C22="","",VLOOKUP(C22,Salarios!$A$19:$B$32,2,FALSE))</f>
        <v/>
      </c>
      <c r="E22" s="225">
        <f>+IF(Personal!I25="x",Personal!$F$81,0)</f>
        <v>0</v>
      </c>
      <c r="F22" s="12" t="str">
        <f>+IF(Personal!G25="","",Personal!G25)</f>
        <v/>
      </c>
      <c r="G22" s="104" t="str">
        <f>+IF(C22="","",Personal!$D$86)</f>
        <v/>
      </c>
      <c r="H22" s="19" t="str">
        <f t="shared" si="1"/>
        <v/>
      </c>
      <c r="I22" s="71"/>
      <c r="J22" s="282"/>
      <c r="K22" s="282"/>
      <c r="L22" s="283"/>
      <c r="M22" s="283"/>
    </row>
    <row r="23" spans="2:13" ht="13.5" customHeight="1">
      <c r="B23" s="36"/>
      <c r="C23" s="51" t="str">
        <f>IF(Personal!D26="","",Personal!C26)</f>
        <v/>
      </c>
      <c r="D23" s="74" t="str">
        <f>IF(C23="","",VLOOKUP(C23,Salarios!$A$19:$B$32,2,FALSE))</f>
        <v/>
      </c>
      <c r="E23" s="225">
        <f>+IF(Personal!I26="x",Personal!$F$81,0)</f>
        <v>0</v>
      </c>
      <c r="F23" s="12" t="str">
        <f>+IF(Personal!G26="","",Personal!G26)</f>
        <v/>
      </c>
      <c r="G23" s="104" t="str">
        <f>+IF(C23="","",Personal!$D$86)</f>
        <v/>
      </c>
      <c r="H23" s="19" t="str">
        <f t="shared" si="1"/>
        <v/>
      </c>
      <c r="I23" s="71"/>
      <c r="J23" s="282"/>
      <c r="K23" s="282"/>
      <c r="L23" s="283"/>
      <c r="M23" s="283"/>
    </row>
    <row r="24" spans="2:13" ht="14.25" customHeight="1">
      <c r="B24" s="36"/>
      <c r="C24" s="51" t="str">
        <f>IF(Personal!D27="","",Personal!C27)</f>
        <v/>
      </c>
      <c r="D24" s="74" t="str">
        <f>IF(C24="","",VLOOKUP(C24,Salarios!$A$19:$B$32,2,FALSE))</f>
        <v/>
      </c>
      <c r="E24" s="225">
        <f>+IF(Personal!I27="x",Personal!$F$81,0)</f>
        <v>0</v>
      </c>
      <c r="F24" s="12" t="str">
        <f>+IF(Personal!G27="","",Personal!G27)</f>
        <v/>
      </c>
      <c r="G24" s="104" t="str">
        <f>+IF(C24="","",Personal!$D$86)</f>
        <v/>
      </c>
      <c r="H24" s="19" t="str">
        <f t="shared" si="1"/>
        <v/>
      </c>
      <c r="I24" s="71"/>
      <c r="J24" s="282"/>
      <c r="K24" s="282"/>
      <c r="L24" s="283"/>
      <c r="M24" s="283"/>
    </row>
    <row r="25" spans="2:13" ht="13.5" customHeight="1">
      <c r="B25" s="36"/>
      <c r="C25" s="51" t="str">
        <f>IF(Personal!D28="","",Personal!C28)</f>
        <v/>
      </c>
      <c r="D25" s="74" t="str">
        <f>IF(C25="","",VLOOKUP(C25,Salarios!$A$19:$B$32,2,FALSE))</f>
        <v/>
      </c>
      <c r="E25" s="225">
        <f>+IF(Personal!I28="x",Personal!$F$81,0)</f>
        <v>0</v>
      </c>
      <c r="F25" s="12" t="str">
        <f>+IF(Personal!G28="","",Personal!G28)</f>
        <v/>
      </c>
      <c r="G25" s="104" t="str">
        <f>+IF(C25="","",Personal!$D$86)</f>
        <v/>
      </c>
      <c r="H25" s="19" t="str">
        <f t="shared" si="1"/>
        <v/>
      </c>
      <c r="I25" s="71"/>
      <c r="J25" s="282"/>
      <c r="K25" s="282"/>
      <c r="L25" s="283"/>
      <c r="M25" s="283"/>
    </row>
    <row r="26" spans="2:13" ht="12" customHeight="1">
      <c r="B26" s="36"/>
      <c r="C26" s="51" t="str">
        <f>IF(Personal!D29="","",Personal!C29)</f>
        <v/>
      </c>
      <c r="D26" s="74" t="str">
        <f>IF(C26="","",VLOOKUP(C26,Salarios!$A$19:$B$32,2,FALSE))</f>
        <v/>
      </c>
      <c r="E26" s="225">
        <f>+IF(Personal!I29="x",Personal!$F$81,0)</f>
        <v>0</v>
      </c>
      <c r="F26" s="12" t="str">
        <f>+IF(Personal!G29="","",Personal!G29)</f>
        <v/>
      </c>
      <c r="G26" s="104" t="str">
        <f>+IF(C26="","",Personal!$D$86)</f>
        <v/>
      </c>
      <c r="H26" s="19" t="str">
        <f t="shared" si="1"/>
        <v/>
      </c>
      <c r="I26" s="71"/>
      <c r="J26" s="282"/>
      <c r="K26" s="282"/>
      <c r="L26" s="283"/>
      <c r="M26" s="283"/>
    </row>
    <row r="27" spans="2:13" ht="15" customHeight="1">
      <c r="B27" s="36"/>
      <c r="C27" s="51" t="str">
        <f>IF(Personal!D30="","",Personal!C30)</f>
        <v/>
      </c>
      <c r="D27" s="74" t="str">
        <f>IF(C27="","",VLOOKUP(C27,Salarios!$A$19:$B$32,2,FALSE))</f>
        <v/>
      </c>
      <c r="E27" s="225">
        <f>+IF(Personal!I30="x",Personal!$F$81,0)</f>
        <v>0</v>
      </c>
      <c r="F27" s="12" t="str">
        <f>+IF(Personal!G30="","",Personal!G30)</f>
        <v/>
      </c>
      <c r="G27" s="104" t="str">
        <f>+IF(C27="","",Personal!$D$86)</f>
        <v/>
      </c>
      <c r="H27" s="19" t="str">
        <f t="shared" si="1"/>
        <v/>
      </c>
      <c r="I27" s="71"/>
      <c r="J27" s="282"/>
      <c r="K27" s="282"/>
      <c r="L27" s="283"/>
      <c r="M27" s="283"/>
    </row>
    <row r="28" spans="2:13" ht="12" customHeight="1">
      <c r="B28" s="36"/>
      <c r="C28" s="51" t="str">
        <f>IF(Personal!D31="","",Personal!C31)</f>
        <v/>
      </c>
      <c r="D28" s="74" t="str">
        <f>IF(C28="","",VLOOKUP(C28,Salarios!$A$19:$B$32,2,FALSE))</f>
        <v/>
      </c>
      <c r="E28" s="225">
        <f>+IF(Personal!I31="x",Personal!$F$81,0)</f>
        <v>0</v>
      </c>
      <c r="F28" s="12" t="str">
        <f>+IF(Personal!G31="","",Personal!G31)</f>
        <v/>
      </c>
      <c r="G28" s="104" t="str">
        <f>+IF(C28="","",Personal!$D$86)</f>
        <v/>
      </c>
      <c r="H28" s="19" t="str">
        <f t="shared" si="1"/>
        <v/>
      </c>
      <c r="I28" s="71"/>
      <c r="J28" s="282"/>
      <c r="K28" s="282"/>
      <c r="L28" s="283"/>
      <c r="M28" s="283"/>
    </row>
    <row r="29" spans="2:13" ht="14.25" customHeight="1">
      <c r="B29" s="36"/>
      <c r="C29" s="51" t="str">
        <f>IF(Personal!D32="","",Personal!C32)</f>
        <v/>
      </c>
      <c r="D29" s="74" t="str">
        <f>IF(C29="","",VLOOKUP(C29,Salarios!$A$19:$B$32,2,FALSE))</f>
        <v/>
      </c>
      <c r="E29" s="225">
        <f>+IF(Personal!I32="x",Personal!$F$81,0)</f>
        <v>0</v>
      </c>
      <c r="F29" s="12" t="str">
        <f>+IF(Personal!G32="","",Personal!G32)</f>
        <v/>
      </c>
      <c r="G29" s="104" t="str">
        <f>+IF(C29="","",Personal!$D$86)</f>
        <v/>
      </c>
      <c r="H29" s="19" t="str">
        <f t="shared" si="1"/>
        <v/>
      </c>
      <c r="I29" s="71"/>
      <c r="J29" s="282"/>
      <c r="K29" s="282"/>
      <c r="L29" s="283"/>
      <c r="M29" s="283"/>
    </row>
    <row r="30" spans="2:13" ht="12" customHeight="1">
      <c r="B30" s="36"/>
      <c r="C30" s="51" t="str">
        <f>IF(Personal!D33="","",Personal!C33)</f>
        <v/>
      </c>
      <c r="D30" s="74" t="str">
        <f>IF(C30="","",VLOOKUP(C30,Salarios!$A$19:$B$32,2,FALSE))</f>
        <v/>
      </c>
      <c r="E30" s="225">
        <f>+IF(Personal!I33="x",Personal!$F$81,0)</f>
        <v>0</v>
      </c>
      <c r="F30" s="12" t="str">
        <f>+IF(Personal!G33="","",Personal!G33)</f>
        <v/>
      </c>
      <c r="G30" s="104" t="str">
        <f>+IF(C30="","",Personal!$D$86)</f>
        <v/>
      </c>
      <c r="H30" s="19" t="str">
        <f t="shared" si="1"/>
        <v/>
      </c>
      <c r="I30" s="71"/>
      <c r="J30" s="282"/>
      <c r="K30" s="282"/>
      <c r="L30" s="283"/>
      <c r="M30" s="283"/>
    </row>
    <row r="31" spans="2:13">
      <c r="B31" s="36"/>
      <c r="C31" s="51" t="str">
        <f>IF(Personal!D34="","",Personal!C34)</f>
        <v/>
      </c>
      <c r="D31" s="74" t="str">
        <f>IF(C31="","",VLOOKUP(C31,Salarios!$A$19:$B$32,2,FALSE))</f>
        <v/>
      </c>
      <c r="E31" s="225">
        <f>+IF(Personal!I34="x",Personal!$F$81,0)</f>
        <v>0</v>
      </c>
      <c r="F31" s="12" t="str">
        <f>+IF(Personal!G34="","",Personal!G34)</f>
        <v/>
      </c>
      <c r="G31" s="104" t="str">
        <f>+IF(C31="","",Personal!$D$86)</f>
        <v/>
      </c>
      <c r="H31" s="19" t="str">
        <f t="shared" si="1"/>
        <v/>
      </c>
      <c r="I31" s="71"/>
      <c r="J31" s="282"/>
      <c r="K31" s="282"/>
      <c r="L31" s="283"/>
      <c r="M31" s="283"/>
    </row>
    <row r="32" spans="2:13" ht="15" customHeight="1">
      <c r="B32" s="36"/>
      <c r="C32" s="15"/>
      <c r="D32" s="74" t="str">
        <f>IF(C32="","",VLOOKUP(C32,Salarios!$A$19:$B$32,2,FALSE))</f>
        <v/>
      </c>
      <c r="E32" s="225">
        <f>+IF(Personal!I35="x",Personal!$F$81,0)</f>
        <v>0</v>
      </c>
      <c r="F32" s="12" t="str">
        <f>+IF(Personal!G35="","",Personal!G35)</f>
        <v/>
      </c>
      <c r="G32" s="104" t="str">
        <f>+IF(C32="","",Personal!$D$86)</f>
        <v/>
      </c>
      <c r="H32" s="19" t="str">
        <f t="shared" si="1"/>
        <v/>
      </c>
      <c r="I32" s="71"/>
      <c r="J32" s="282"/>
      <c r="K32" s="282"/>
      <c r="L32" s="283"/>
      <c r="M32" s="283"/>
    </row>
    <row r="33" spans="2:13">
      <c r="B33" s="36"/>
      <c r="C33" s="218" t="s">
        <v>135</v>
      </c>
      <c r="D33" s="74"/>
      <c r="E33" s="225"/>
      <c r="F33" s="12" t="str">
        <f>+IF(Personal!G36="","",Personal!G36)</f>
        <v/>
      </c>
      <c r="G33" s="104"/>
      <c r="H33" s="19"/>
      <c r="I33" s="71"/>
      <c r="J33" s="282"/>
      <c r="K33" s="282"/>
      <c r="L33" s="283"/>
      <c r="M33" s="283"/>
    </row>
    <row r="34" spans="2:13">
      <c r="B34" s="36"/>
      <c r="C34" s="51" t="str">
        <f>IF(Personal!D37="","",Personal!C37)</f>
        <v/>
      </c>
      <c r="D34" s="74" t="str">
        <f>IF(C34="","",VLOOKUP(C34,Salarios!$A$35:$B$38,2,FALSE))</f>
        <v/>
      </c>
      <c r="E34" s="225">
        <f>+IF(Personal!I37="x",Personal!$F$81,0)</f>
        <v>0</v>
      </c>
      <c r="F34" s="12" t="str">
        <f>+IF(Personal!G37="","",Personal!G37)</f>
        <v/>
      </c>
      <c r="G34" s="104" t="str">
        <f>+IF(C34="","",Personal!$D$86)</f>
        <v/>
      </c>
      <c r="H34" s="19" t="str">
        <f t="shared" si="1"/>
        <v/>
      </c>
      <c r="I34" s="71"/>
      <c r="J34" s="282"/>
      <c r="K34" s="282"/>
      <c r="L34" s="283"/>
      <c r="M34" s="283"/>
    </row>
    <row r="35" spans="2:13">
      <c r="B35" s="36"/>
      <c r="C35" s="51" t="str">
        <f>IF(Personal!D38="","",Personal!C38)</f>
        <v/>
      </c>
      <c r="D35" s="74" t="str">
        <f>IF(C35="","",VLOOKUP(C35,Salarios!$A$35:$B$38,2,FALSE))</f>
        <v/>
      </c>
      <c r="E35" s="225">
        <f>+IF(Personal!I38="x",Personal!$F$81,0)</f>
        <v>0</v>
      </c>
      <c r="F35" s="12" t="str">
        <f>+IF(Personal!G38="","",Personal!G38)</f>
        <v/>
      </c>
      <c r="G35" s="104" t="str">
        <f>+IF(C35="","",Personal!$D$86)</f>
        <v/>
      </c>
      <c r="H35" s="19" t="str">
        <f t="shared" si="1"/>
        <v/>
      </c>
      <c r="I35" s="71"/>
      <c r="J35" s="282"/>
      <c r="K35" s="282"/>
      <c r="L35" s="283"/>
      <c r="M35" s="283"/>
    </row>
    <row r="36" spans="2:13">
      <c r="B36" s="36"/>
      <c r="C36" s="51" t="str">
        <f>IF(Personal!D39="","",Personal!C39)</f>
        <v/>
      </c>
      <c r="D36" s="74" t="str">
        <f>IF(C36="","",VLOOKUP(C36,Salarios!$A$35:$B$38,2,FALSE))</f>
        <v/>
      </c>
      <c r="E36" s="225">
        <f>+IF(Personal!I39="x",Personal!$F$81,0)</f>
        <v>0</v>
      </c>
      <c r="F36" s="12" t="str">
        <f>+IF(Personal!G39="","",Personal!G39)</f>
        <v/>
      </c>
      <c r="G36" s="104" t="str">
        <f>+IF(C36="","",Personal!$D$86)</f>
        <v/>
      </c>
      <c r="H36" s="19" t="str">
        <f t="shared" si="1"/>
        <v/>
      </c>
      <c r="I36" s="71"/>
      <c r="J36" s="282"/>
      <c r="K36" s="282"/>
      <c r="L36" s="284"/>
      <c r="M36" s="284"/>
    </row>
    <row r="37" spans="2:13">
      <c r="B37" s="36"/>
      <c r="C37" s="51" t="str">
        <f>IF(Personal!D40="","",Personal!C40)</f>
        <v/>
      </c>
      <c r="D37" s="74" t="str">
        <f>IF(C37="","",VLOOKUP(C37,Salarios!$A$35:$B$38,2,FALSE))</f>
        <v/>
      </c>
      <c r="E37" s="225">
        <f>+IF(Personal!I40="x",Personal!$F$81,0)</f>
        <v>0</v>
      </c>
      <c r="F37" s="12" t="str">
        <f>+IF(Personal!G40="","",Personal!G40)</f>
        <v/>
      </c>
      <c r="G37" s="104" t="str">
        <f>+IF(C37="","",Personal!$D$86)</f>
        <v/>
      </c>
      <c r="H37" s="19" t="str">
        <f t="shared" si="1"/>
        <v/>
      </c>
      <c r="I37" s="71"/>
      <c r="J37" s="282"/>
      <c r="K37" s="282"/>
      <c r="L37" s="284"/>
      <c r="M37" s="284"/>
    </row>
    <row r="38" spans="2:13">
      <c r="B38" s="36"/>
      <c r="C38" s="51"/>
      <c r="D38" s="74" t="str">
        <f>IF(C38="","",VLOOKUP(C38,Salarios!$A$19:$B$32,2,FALSE))</f>
        <v/>
      </c>
      <c r="E38" s="225">
        <f>+IF(Personal!I41="x",Personal!$F$81,0)</f>
        <v>0</v>
      </c>
      <c r="F38" s="12" t="str">
        <f>+IF(Personal!G41="","",Personal!G41)</f>
        <v/>
      </c>
      <c r="G38" s="104" t="str">
        <f>+IF(C38="","",Personal!$D$86)</f>
        <v/>
      </c>
      <c r="H38" s="19" t="str">
        <f t="shared" si="1"/>
        <v/>
      </c>
      <c r="I38" s="71"/>
      <c r="J38" s="282"/>
      <c r="K38" s="282"/>
      <c r="L38" s="284"/>
      <c r="M38" s="284"/>
    </row>
    <row r="39" spans="2:13">
      <c r="B39" s="36"/>
      <c r="C39" s="217" t="s">
        <v>136</v>
      </c>
      <c r="D39" s="74"/>
      <c r="E39" s="225"/>
      <c r="F39" s="12" t="str">
        <f>+IF(Personal!G42="","",Personal!G42)</f>
        <v/>
      </c>
      <c r="G39" s="104"/>
      <c r="H39" s="19"/>
      <c r="I39" s="71"/>
      <c r="J39" s="282"/>
      <c r="K39" s="282"/>
      <c r="L39" s="284"/>
      <c r="M39" s="284"/>
    </row>
    <row r="40" spans="2:13">
      <c r="B40" s="36"/>
      <c r="C40" s="51" t="str">
        <f>IF(Personal!D43="","",Personal!C43)</f>
        <v/>
      </c>
      <c r="D40" s="74" t="str">
        <f>IF(C40="","",VLOOKUP(C40,Salarios!$A$41:$B$43,2,FALSE))</f>
        <v/>
      </c>
      <c r="E40" s="225">
        <f>+IF(Personal!I43="x",Personal!$F$81,0)</f>
        <v>0</v>
      </c>
      <c r="F40" s="12" t="str">
        <f>+IF(Personal!G43="","",Personal!G43)</f>
        <v/>
      </c>
      <c r="G40" s="104" t="str">
        <f>+IF(C40="","",Personal!$D$86)</f>
        <v/>
      </c>
      <c r="H40" s="19" t="str">
        <f t="shared" si="1"/>
        <v/>
      </c>
      <c r="I40" s="71"/>
      <c r="J40" s="282"/>
      <c r="K40" s="282"/>
      <c r="L40" s="284"/>
      <c r="M40" s="284"/>
    </row>
    <row r="41" spans="2:13">
      <c r="B41" s="36"/>
      <c r="C41" s="51" t="str">
        <f>IF(Personal!D44="","",Personal!C44)</f>
        <v/>
      </c>
      <c r="D41" s="74" t="str">
        <f>IF(C41="","",VLOOKUP(C41,Salarios!$A$41:$B$43,2,FALSE))</f>
        <v/>
      </c>
      <c r="E41" s="225">
        <f>+IF(Personal!I44="x",Personal!$F$81,0)</f>
        <v>0</v>
      </c>
      <c r="F41" s="12" t="str">
        <f>+IF(Personal!G44="","",Personal!G44)</f>
        <v/>
      </c>
      <c r="G41" s="104" t="str">
        <f>+IF(C41="","",Personal!$D$86)</f>
        <v/>
      </c>
      <c r="H41" s="19" t="str">
        <f t="shared" si="1"/>
        <v/>
      </c>
      <c r="I41" s="71"/>
      <c r="J41" s="282"/>
      <c r="K41" s="282"/>
      <c r="L41" s="284"/>
      <c r="M41" s="284"/>
    </row>
    <row r="42" spans="2:13">
      <c r="B42" s="36"/>
      <c r="C42" s="51" t="str">
        <f>IF(Personal!D45="","",Personal!C45)</f>
        <v/>
      </c>
      <c r="D42" s="74" t="str">
        <f>IF(C42="","",VLOOKUP(C42,Salarios!$A$41:$B$43,2,FALSE))</f>
        <v/>
      </c>
      <c r="E42" s="225">
        <f>+IF(Personal!I45="x",Personal!$F$81,0)</f>
        <v>0</v>
      </c>
      <c r="F42" s="12" t="str">
        <f>+IF(Personal!G45="","",Personal!G45)</f>
        <v/>
      </c>
      <c r="G42" s="104" t="str">
        <f>+IF(C42="","",Personal!$D$86)</f>
        <v/>
      </c>
      <c r="H42" s="19" t="str">
        <f t="shared" si="1"/>
        <v/>
      </c>
      <c r="I42" s="71"/>
      <c r="J42" s="282"/>
      <c r="K42" s="282"/>
      <c r="L42" s="284"/>
      <c r="M42" s="284"/>
    </row>
    <row r="43" spans="2:13">
      <c r="B43" s="36"/>
      <c r="C43" s="9"/>
      <c r="D43" s="74" t="str">
        <f>IF(C43="","",VLOOKUP(C43,Salarios!$A$41:$B$43,2,FALSE))</f>
        <v/>
      </c>
      <c r="E43" s="225">
        <f>+IF(Personal!I46="x",Personal!$F$81,0)</f>
        <v>0</v>
      </c>
      <c r="F43" s="12" t="str">
        <f>+IF(Personal!G46="","",Personal!G46)</f>
        <v/>
      </c>
      <c r="G43" s="104" t="str">
        <f>+IF(C43="","",Personal!$D$86)</f>
        <v/>
      </c>
      <c r="H43" s="19" t="str">
        <f t="shared" si="1"/>
        <v/>
      </c>
      <c r="I43" s="71"/>
      <c r="J43" s="282"/>
      <c r="K43" s="282"/>
      <c r="L43" s="284"/>
      <c r="M43" s="284"/>
    </row>
    <row r="44" spans="2:13">
      <c r="B44" s="36"/>
      <c r="C44" s="220" t="s">
        <v>137</v>
      </c>
      <c r="D44" s="74"/>
      <c r="E44" s="225"/>
      <c r="F44" s="12" t="str">
        <f>+IF(Personal!G47="","",Personal!G47)</f>
        <v/>
      </c>
      <c r="G44" s="104"/>
      <c r="H44" s="19"/>
      <c r="I44" s="71"/>
      <c r="J44" s="282"/>
      <c r="K44" s="282"/>
      <c r="L44" s="284"/>
      <c r="M44" s="284"/>
    </row>
    <row r="45" spans="2:13">
      <c r="B45" s="36"/>
      <c r="C45" s="51" t="str">
        <f>IF(Personal!D48="","",Personal!C48)</f>
        <v/>
      </c>
      <c r="D45" s="74" t="str">
        <f>IF(C45="","",VLOOKUP(C45,Salarios!$A$46:$B$59,2,FALSE))</f>
        <v/>
      </c>
      <c r="E45" s="225">
        <f>+IF(Personal!I48="x",Personal!$F$81,0)</f>
        <v>0</v>
      </c>
      <c r="F45" s="12" t="str">
        <f>+IF(Personal!G48="","",Personal!G48)</f>
        <v/>
      </c>
      <c r="G45" s="104" t="str">
        <f>+IF(C45="","",Personal!$D$86)</f>
        <v/>
      </c>
      <c r="H45" s="19" t="str">
        <f t="shared" si="1"/>
        <v/>
      </c>
      <c r="I45" s="71"/>
      <c r="J45" s="282"/>
      <c r="K45" s="282"/>
      <c r="L45" s="284"/>
      <c r="M45" s="284"/>
    </row>
    <row r="46" spans="2:13">
      <c r="B46" s="36"/>
      <c r="C46" s="51" t="str">
        <f>IF(Personal!D49="","",Personal!C49)</f>
        <v/>
      </c>
      <c r="D46" s="74" t="str">
        <f>IF(C46="","",VLOOKUP(C46,Salarios!$A$46:$B$59,2,FALSE))</f>
        <v/>
      </c>
      <c r="E46" s="225">
        <f>+IF(Personal!I49="x",Personal!$F$81,0)</f>
        <v>0</v>
      </c>
      <c r="F46" s="12" t="str">
        <f>+IF(Personal!G49="","",Personal!G49)</f>
        <v/>
      </c>
      <c r="G46" s="104" t="str">
        <f>+IF(C46="","",Personal!$D$86)</f>
        <v/>
      </c>
      <c r="H46" s="19" t="str">
        <f t="shared" si="1"/>
        <v/>
      </c>
      <c r="I46" s="71"/>
      <c r="J46" s="282"/>
      <c r="K46" s="282"/>
      <c r="L46" s="284"/>
      <c r="M46" s="284"/>
    </row>
    <row r="47" spans="2:13" hidden="1">
      <c r="B47" s="36"/>
      <c r="C47" s="51" t="str">
        <f>IF(Personal!D50="","",Personal!C50)</f>
        <v/>
      </c>
      <c r="D47" s="74" t="str">
        <f>IF(C47="","",VLOOKUP(C47,Salarios!$A$46:$B$59,2,FALSE))</f>
        <v/>
      </c>
      <c r="E47" s="225">
        <f>+IF(Personal!I50="x",Personal!$F$81,0)</f>
        <v>0</v>
      </c>
      <c r="F47" s="12" t="str">
        <f>+IF(Personal!G50="","",Personal!G50)</f>
        <v/>
      </c>
      <c r="G47" s="104" t="str">
        <f>+IF(C47="","",Personal!$D$86)</f>
        <v/>
      </c>
      <c r="H47" s="19" t="str">
        <f t="shared" si="1"/>
        <v/>
      </c>
      <c r="I47" s="71"/>
      <c r="J47" s="282"/>
      <c r="K47" s="282"/>
      <c r="L47" s="284"/>
      <c r="M47" s="284"/>
    </row>
    <row r="48" spans="2:13" hidden="1">
      <c r="B48" s="36"/>
      <c r="C48" s="51" t="str">
        <f>IF(Personal!D51="","",Personal!C51)</f>
        <v/>
      </c>
      <c r="D48" s="74" t="str">
        <f>IF(C48="","",VLOOKUP(C48,Salarios!$A$46:$B$59,2,FALSE))</f>
        <v/>
      </c>
      <c r="E48" s="225">
        <f>+IF(Personal!I51="x",Personal!$F$81,0)</f>
        <v>0</v>
      </c>
      <c r="F48" s="12" t="str">
        <f>+IF(Personal!G51="","",Personal!G51)</f>
        <v/>
      </c>
      <c r="G48" s="104" t="str">
        <f>+IF(C48="","",Personal!$D$86)</f>
        <v/>
      </c>
      <c r="H48" s="19" t="str">
        <f t="shared" si="1"/>
        <v/>
      </c>
      <c r="I48" s="71"/>
      <c r="J48" s="282"/>
      <c r="K48" s="282"/>
      <c r="L48" s="284"/>
      <c r="M48" s="284"/>
    </row>
    <row r="49" spans="2:13" hidden="1">
      <c r="B49" s="36"/>
      <c r="C49" s="51" t="str">
        <f>IF(Personal!D52="","",Personal!C52)</f>
        <v/>
      </c>
      <c r="D49" s="74" t="str">
        <f>IF(C49="","",VLOOKUP(C49,Salarios!$A$46:$B$59,2,FALSE))</f>
        <v/>
      </c>
      <c r="E49" s="225">
        <f>+IF(Personal!I52="x",Personal!$F$81,0)</f>
        <v>0</v>
      </c>
      <c r="F49" s="12" t="str">
        <f>+IF(Personal!G52="","",Personal!G52)</f>
        <v/>
      </c>
      <c r="G49" s="104" t="str">
        <f>+IF(C49="","",Personal!$D$86)</f>
        <v/>
      </c>
      <c r="H49" s="19" t="str">
        <f t="shared" si="1"/>
        <v/>
      </c>
      <c r="I49" s="71"/>
      <c r="J49" s="282"/>
      <c r="K49" s="282"/>
      <c r="L49" s="284"/>
      <c r="M49" s="284"/>
    </row>
    <row r="50" spans="2:13" hidden="1">
      <c r="B50" s="36"/>
      <c r="C50" s="51" t="str">
        <f>IF(Personal!D53="","",Personal!C53)</f>
        <v/>
      </c>
      <c r="D50" s="74" t="str">
        <f>IF(C50="","",VLOOKUP(C50,Salarios!$A$46:$B$59,2,FALSE))</f>
        <v/>
      </c>
      <c r="E50" s="225">
        <f>+IF(Personal!I53="x",Personal!$F$81,0)</f>
        <v>0</v>
      </c>
      <c r="F50" s="12" t="str">
        <f>+IF(Personal!G53="","",Personal!G53)</f>
        <v/>
      </c>
      <c r="G50" s="104" t="str">
        <f>+IF(C50="","",Personal!$D$86)</f>
        <v/>
      </c>
      <c r="H50" s="19" t="str">
        <f t="shared" si="1"/>
        <v/>
      </c>
      <c r="I50" s="71"/>
      <c r="J50" s="282"/>
      <c r="K50" s="282"/>
      <c r="L50" s="284"/>
      <c r="M50" s="284"/>
    </row>
    <row r="51" spans="2:13" hidden="1">
      <c r="B51" s="36"/>
      <c r="C51" s="51" t="str">
        <f>IF(Personal!D54="","",Personal!C54)</f>
        <v/>
      </c>
      <c r="D51" s="74" t="str">
        <f>IF(C51="","",VLOOKUP(C51,Salarios!$A$46:$B$59,2,FALSE))</f>
        <v/>
      </c>
      <c r="E51" s="225">
        <f>+IF(Personal!I54="x",Personal!$F$81,0)</f>
        <v>0</v>
      </c>
      <c r="F51" s="12" t="str">
        <f>+IF(Personal!G54="","",Personal!G54)</f>
        <v/>
      </c>
      <c r="G51" s="104" t="str">
        <f>+IF(C51="","",Personal!$D$86)</f>
        <v/>
      </c>
      <c r="H51" s="19" t="str">
        <f t="shared" si="1"/>
        <v/>
      </c>
      <c r="I51" s="71"/>
      <c r="J51" s="282"/>
      <c r="K51" s="282"/>
      <c r="L51" s="284"/>
      <c r="M51" s="284"/>
    </row>
    <row r="52" spans="2:13" hidden="1">
      <c r="B52" s="36"/>
      <c r="C52" s="51" t="str">
        <f>IF(Personal!D55="","",Personal!C55)</f>
        <v/>
      </c>
      <c r="D52" s="74" t="str">
        <f>IF(C52="","",VLOOKUP(C52,Salarios!$A$46:$B$59,2,FALSE))</f>
        <v/>
      </c>
      <c r="E52" s="225">
        <f>+IF(Personal!I55="x",Personal!$F$81,0)</f>
        <v>0</v>
      </c>
      <c r="F52" s="12" t="str">
        <f>+IF(Personal!G55="","",Personal!G55)</f>
        <v/>
      </c>
      <c r="G52" s="104" t="str">
        <f>+IF(C52="","",Personal!$D$86)</f>
        <v/>
      </c>
      <c r="H52" s="19" t="str">
        <f t="shared" si="1"/>
        <v/>
      </c>
      <c r="I52" s="71"/>
      <c r="J52" s="282"/>
      <c r="K52" s="282"/>
      <c r="L52" s="284"/>
      <c r="M52" s="284"/>
    </row>
    <row r="53" spans="2:13" hidden="1">
      <c r="B53" s="36"/>
      <c r="C53" s="51" t="str">
        <f>IF(Personal!D56="","",Personal!C56)</f>
        <v/>
      </c>
      <c r="D53" s="74" t="str">
        <f>IF(C53="","",VLOOKUP(C53,Salarios!$A$46:$B$59,2,FALSE))</f>
        <v/>
      </c>
      <c r="E53" s="225">
        <f>+IF(Personal!I56="x",Personal!$F$81,0)</f>
        <v>0</v>
      </c>
      <c r="F53" s="12" t="str">
        <f>+IF(Personal!G56="","",Personal!G56)</f>
        <v/>
      </c>
      <c r="G53" s="104" t="str">
        <f>+IF(C53="","",Personal!$D$86)</f>
        <v/>
      </c>
      <c r="H53" s="19" t="str">
        <f t="shared" si="1"/>
        <v/>
      </c>
      <c r="I53" s="71"/>
      <c r="J53" s="282"/>
      <c r="K53" s="282"/>
      <c r="L53" s="284"/>
      <c r="M53" s="284"/>
    </row>
    <row r="54" spans="2:13" hidden="1">
      <c r="B54" s="36"/>
      <c r="C54" s="51" t="str">
        <f>IF(Personal!D57="","",Personal!C57)</f>
        <v/>
      </c>
      <c r="D54" s="74" t="str">
        <f>IF(C54="","",VLOOKUP(C54,Salarios!$A$46:$B$59,2,FALSE))</f>
        <v/>
      </c>
      <c r="E54" s="225">
        <f>+IF(Personal!I57="x",Personal!$F$81,0)</f>
        <v>0</v>
      </c>
      <c r="F54" s="12" t="str">
        <f>+IF(Personal!G57="","",Personal!G57)</f>
        <v/>
      </c>
      <c r="G54" s="104"/>
      <c r="H54" s="19"/>
      <c r="I54" s="71"/>
      <c r="J54" s="282"/>
      <c r="K54" s="282"/>
      <c r="L54" s="284"/>
      <c r="M54" s="284"/>
    </row>
    <row r="55" spans="2:13" hidden="1">
      <c r="B55" s="36"/>
      <c r="C55" s="51" t="str">
        <f>IF(Personal!D58="","",Personal!C58)</f>
        <v/>
      </c>
      <c r="D55" s="74" t="str">
        <f>IF(C55="","",VLOOKUP(C55,Salarios!$A$46:$B$59,2,FALSE))</f>
        <v/>
      </c>
      <c r="E55" s="225">
        <f>+IF(Personal!I58="x",Personal!$F$81,0)</f>
        <v>0</v>
      </c>
      <c r="F55" s="12" t="str">
        <f>+IF(Personal!G58="","",Personal!G58)</f>
        <v/>
      </c>
      <c r="G55" s="104"/>
      <c r="H55" s="19"/>
      <c r="I55" s="71"/>
      <c r="J55" s="282"/>
      <c r="K55" s="282"/>
      <c r="L55" s="284"/>
      <c r="M55" s="284"/>
    </row>
    <row r="56" spans="2:13" hidden="1">
      <c r="B56" s="36"/>
      <c r="C56" s="51" t="str">
        <f>IF(Personal!D59="","",Personal!C59)</f>
        <v/>
      </c>
      <c r="D56" s="74" t="str">
        <f>IF(C56="","",VLOOKUP(C56,Salarios!$A$46:$B$59,2,FALSE))</f>
        <v/>
      </c>
      <c r="E56" s="225">
        <f>+IF(Personal!I59="x",Personal!$F$81,0)</f>
        <v>0</v>
      </c>
      <c r="F56" s="12" t="str">
        <f>+IF(Personal!G59="","",Personal!G59)</f>
        <v/>
      </c>
      <c r="G56" s="104"/>
      <c r="H56" s="19"/>
      <c r="I56" s="71"/>
      <c r="J56" s="282"/>
      <c r="K56" s="282"/>
      <c r="L56" s="284"/>
      <c r="M56" s="284"/>
    </row>
    <row r="57" spans="2:13">
      <c r="B57" s="36"/>
      <c r="C57" s="51" t="str">
        <f>IF(Personal!D60="","",Personal!C60)</f>
        <v/>
      </c>
      <c r="D57" s="74" t="str">
        <f>IF(C57="","",VLOOKUP(C57,Salarios!$A$46:$B$59,2,FALSE))</f>
        <v/>
      </c>
      <c r="E57" s="225">
        <f>+IF(Personal!I60="x",Personal!$F$81,0)</f>
        <v>0</v>
      </c>
      <c r="F57" s="12" t="str">
        <f>+IF(Personal!G60="","",Personal!G60)</f>
        <v/>
      </c>
      <c r="G57" s="104"/>
      <c r="H57" s="19"/>
      <c r="I57" s="71"/>
      <c r="J57" s="282"/>
      <c r="K57" s="282"/>
      <c r="L57" s="284"/>
      <c r="M57" s="284"/>
    </row>
    <row r="58" spans="2:13">
      <c r="B58" s="36"/>
      <c r="C58" s="51" t="str">
        <f>IF(Personal!D61="","",Personal!C61)</f>
        <v/>
      </c>
      <c r="D58" s="74" t="str">
        <f>IF(C58="","",VLOOKUP(C58,Salarios!$A$46:$B$59,2,FALSE))</f>
        <v/>
      </c>
      <c r="E58" s="225">
        <f>+IF(Personal!I61="x",Personal!$F$81,0)</f>
        <v>0</v>
      </c>
      <c r="F58" s="12" t="str">
        <f>+IF(Personal!G61="","",Personal!G61)</f>
        <v/>
      </c>
      <c r="G58" s="104" t="str">
        <f>+IF(C58="","",Personal!$D$86)</f>
        <v/>
      </c>
      <c r="H58" s="19" t="str">
        <f t="shared" si="1"/>
        <v/>
      </c>
      <c r="I58" s="71"/>
      <c r="J58" s="282"/>
      <c r="K58" s="282"/>
      <c r="L58" s="284"/>
      <c r="M58" s="284"/>
    </row>
    <row r="59" spans="2:13">
      <c r="B59" s="35"/>
      <c r="C59" s="51" t="str">
        <f>IF(Personal!D82="","",Personal!C82)</f>
        <v/>
      </c>
      <c r="D59" s="74" t="str">
        <f>IF(C59="","",Personal!F82)</f>
        <v/>
      </c>
      <c r="E59" s="226"/>
      <c r="F59" s="12" t="str">
        <f>IF(C59="","",1)</f>
        <v/>
      </c>
      <c r="G59" s="104" t="str">
        <f>+IF(C59="","",Personal!$D$86)</f>
        <v/>
      </c>
      <c r="H59" s="19" t="str">
        <f t="shared" si="1"/>
        <v/>
      </c>
      <c r="I59" s="71"/>
      <c r="J59" s="282"/>
      <c r="K59" s="282"/>
      <c r="L59" s="284"/>
      <c r="M59" s="284"/>
    </row>
    <row r="60" spans="2:13">
      <c r="B60" s="43"/>
      <c r="C60" s="17" t="s">
        <v>56</v>
      </c>
      <c r="D60" s="17"/>
      <c r="E60" s="227"/>
      <c r="F60" s="23"/>
      <c r="G60" s="104"/>
      <c r="H60" s="44">
        <f>SUM(H12:H59)</f>
        <v>0</v>
      </c>
      <c r="I60" s="72"/>
      <c r="J60" s="282"/>
      <c r="K60" s="282"/>
      <c r="L60" s="282"/>
      <c r="M60" s="198"/>
    </row>
    <row r="61" spans="2:13" ht="13.5" thickBot="1">
      <c r="B61" s="42"/>
      <c r="C61" s="67" t="s">
        <v>57</v>
      </c>
      <c r="D61" s="67"/>
      <c r="E61" s="228"/>
      <c r="F61" s="67"/>
      <c r="G61" s="93"/>
      <c r="H61" s="68">
        <f>+'Factor multiplicador'!D35</f>
        <v>2.1802666666666668</v>
      </c>
      <c r="I61" s="73"/>
      <c r="J61" s="198"/>
      <c r="K61" s="198"/>
      <c r="L61" s="198"/>
      <c r="M61" s="198"/>
    </row>
    <row r="62" spans="2:13" ht="13.5" thickBot="1">
      <c r="B62" s="1"/>
      <c r="C62" s="8" t="s">
        <v>49</v>
      </c>
      <c r="D62" s="50"/>
      <c r="E62" s="229"/>
      <c r="F62" s="50"/>
      <c r="G62" s="50"/>
      <c r="H62" s="75">
        <f>+H61*H60</f>
        <v>0</v>
      </c>
      <c r="I62" s="291"/>
      <c r="J62" s="198"/>
      <c r="K62" s="198"/>
      <c r="L62" s="198"/>
      <c r="M62" s="198"/>
    </row>
    <row r="63" spans="2:13" s="5" customFormat="1" ht="12.75" hidden="1" customHeight="1">
      <c r="B63" s="53"/>
      <c r="C63" s="54"/>
      <c r="D63" s="54"/>
      <c r="E63" s="230"/>
      <c r="F63" s="54"/>
      <c r="G63" s="54"/>
      <c r="H63" s="54"/>
      <c r="J63" s="54"/>
      <c r="K63" s="54"/>
      <c r="L63" s="54"/>
      <c r="M63" s="54"/>
    </row>
    <row r="64" spans="2:13" s="5" customFormat="1" ht="12.75" hidden="1" customHeight="1">
      <c r="B64" s="53"/>
      <c r="C64" s="54"/>
      <c r="D64" s="54"/>
      <c r="E64" s="230"/>
      <c r="F64" s="54"/>
      <c r="G64" s="54"/>
      <c r="H64" s="54"/>
      <c r="J64" s="54"/>
      <c r="K64" s="54"/>
      <c r="L64" s="54"/>
      <c r="M64" s="54"/>
    </row>
    <row r="65" spans="2:13" s="5" customFormat="1" ht="12.75" hidden="1" customHeight="1">
      <c r="B65" s="53"/>
      <c r="C65" s="54"/>
      <c r="D65" s="54"/>
      <c r="E65" s="230"/>
      <c r="F65" s="54"/>
      <c r="G65" s="54"/>
      <c r="H65" s="54"/>
      <c r="J65" s="54"/>
      <c r="K65" s="54"/>
      <c r="L65" s="54"/>
      <c r="M65" s="54"/>
    </row>
    <row r="66" spans="2:13" s="5" customFormat="1" ht="12.75" hidden="1" customHeight="1">
      <c r="B66" s="53"/>
      <c r="C66" s="54"/>
      <c r="D66" s="54"/>
      <c r="E66" s="230"/>
      <c r="F66" s="54"/>
      <c r="G66" s="54"/>
      <c r="H66" s="54"/>
      <c r="J66" s="54"/>
      <c r="K66" s="54"/>
      <c r="L66" s="54"/>
      <c r="M66" s="54"/>
    </row>
    <row r="67" spans="2:13" s="5" customFormat="1" ht="12.75" hidden="1" customHeight="1">
      <c r="B67" s="53"/>
      <c r="C67" s="54"/>
      <c r="D67" s="54"/>
      <c r="E67" s="230"/>
      <c r="F67" s="54"/>
      <c r="G67" s="54"/>
      <c r="H67" s="54"/>
      <c r="J67" s="54"/>
      <c r="K67" s="54"/>
      <c r="L67" s="54"/>
      <c r="M67" s="54"/>
    </row>
    <row r="68" spans="2:13" ht="13.5" hidden="1" thickBot="1">
      <c r="B68" s="55" t="s">
        <v>15</v>
      </c>
      <c r="C68" s="56"/>
      <c r="D68" s="56"/>
      <c r="E68" s="231"/>
      <c r="F68" s="56"/>
      <c r="G68" s="56"/>
      <c r="H68" s="56"/>
      <c r="J68" s="198"/>
      <c r="K68" s="198"/>
      <c r="L68" s="198"/>
      <c r="M68" s="198"/>
    </row>
    <row r="69" spans="2:13" ht="18.75" hidden="1" thickBot="1">
      <c r="B69" s="57" t="s">
        <v>16</v>
      </c>
      <c r="C69" s="56"/>
      <c r="D69" s="56"/>
      <c r="E69" s="231"/>
      <c r="F69" s="56"/>
      <c r="G69" s="56"/>
      <c r="H69" s="56"/>
      <c r="J69" s="198"/>
      <c r="K69" s="198"/>
      <c r="L69" s="198"/>
      <c r="M69" s="198"/>
    </row>
    <row r="70" spans="2:13" s="34" customFormat="1" ht="15.75" hidden="1" thickBot="1">
      <c r="B70" s="58" t="s">
        <v>25</v>
      </c>
      <c r="C70" s="59"/>
      <c r="D70" s="59"/>
      <c r="E70" s="232"/>
      <c r="F70" s="59"/>
      <c r="G70" s="59"/>
      <c r="H70" s="59"/>
      <c r="J70" s="285"/>
      <c r="K70" s="285"/>
      <c r="L70" s="285"/>
      <c r="M70" s="285"/>
    </row>
    <row r="71" spans="2:13" ht="9" hidden="1" customHeight="1">
      <c r="B71" s="352"/>
      <c r="C71" s="353"/>
      <c r="D71" s="353"/>
      <c r="E71" s="353"/>
      <c r="F71" s="353"/>
      <c r="G71" s="353"/>
      <c r="H71" s="353"/>
      <c r="J71" s="198"/>
      <c r="K71" s="198"/>
      <c r="L71" s="198"/>
      <c r="M71" s="198"/>
    </row>
    <row r="72" spans="2:13" ht="13.5" hidden="1" thickBot="1">
      <c r="B72" s="349"/>
      <c r="C72" s="350"/>
      <c r="D72" s="350"/>
      <c r="E72" s="350"/>
      <c r="F72" s="350"/>
      <c r="G72" s="350"/>
      <c r="H72" s="350"/>
      <c r="J72" s="198"/>
      <c r="K72" s="198"/>
      <c r="L72" s="198"/>
      <c r="M72" s="198"/>
    </row>
    <row r="73" spans="2:13" ht="21" hidden="1" thickBot="1">
      <c r="B73" s="354" t="s">
        <v>24</v>
      </c>
      <c r="C73" s="355"/>
      <c r="D73" s="355"/>
      <c r="E73" s="355"/>
      <c r="F73" s="355"/>
      <c r="G73" s="355"/>
      <c r="H73" s="355"/>
      <c r="J73" s="198"/>
      <c r="K73" s="198"/>
      <c r="L73" s="198"/>
      <c r="M73" s="198"/>
    </row>
    <row r="74" spans="2:13" ht="9.75" hidden="1" customHeight="1">
      <c r="B74" s="55"/>
      <c r="C74" s="60"/>
      <c r="D74" s="60"/>
      <c r="E74" s="233"/>
      <c r="F74" s="60"/>
      <c r="G74" s="60"/>
      <c r="H74" s="60"/>
      <c r="J74" s="198"/>
      <c r="K74" s="198"/>
      <c r="L74" s="198"/>
      <c r="M74" s="198"/>
    </row>
    <row r="75" spans="2:13" ht="68.25" hidden="1" customHeight="1">
      <c r="B75" s="61" t="s">
        <v>27</v>
      </c>
      <c r="C75" s="351" t="s">
        <v>28</v>
      </c>
      <c r="D75" s="351"/>
      <c r="E75" s="351"/>
      <c r="F75" s="351"/>
      <c r="G75" s="351"/>
      <c r="H75" s="351"/>
      <c r="I75" s="49"/>
      <c r="J75" s="286"/>
      <c r="K75" s="286"/>
      <c r="L75" s="198"/>
      <c r="M75" s="198"/>
    </row>
    <row r="76" spans="2:13" ht="13.5" hidden="1" thickBot="1">
      <c r="B76" s="349" t="s">
        <v>23</v>
      </c>
      <c r="C76" s="350"/>
      <c r="D76" s="350"/>
      <c r="E76" s="350"/>
      <c r="F76" s="350"/>
      <c r="G76" s="350"/>
      <c r="H76" s="350"/>
      <c r="J76" s="198"/>
      <c r="K76" s="198"/>
      <c r="L76" s="198"/>
      <c r="M76" s="198"/>
    </row>
    <row r="77" spans="2:13" ht="21" hidden="1" thickBot="1">
      <c r="B77" s="62" t="s">
        <v>11</v>
      </c>
      <c r="C77" s="60"/>
      <c r="D77" s="60"/>
      <c r="E77" s="233"/>
      <c r="F77" s="60"/>
      <c r="G77" s="60"/>
      <c r="H77" s="60"/>
      <c r="J77" s="198"/>
      <c r="K77" s="198"/>
      <c r="L77" s="198"/>
      <c r="M77" s="198"/>
    </row>
    <row r="78" spans="2:13" ht="16.5" hidden="1" thickBot="1">
      <c r="B78" s="63" t="s">
        <v>26</v>
      </c>
      <c r="C78" s="60"/>
      <c r="D78" s="60"/>
      <c r="E78" s="233"/>
      <c r="F78" s="60"/>
      <c r="G78" s="60"/>
      <c r="H78" s="60"/>
      <c r="J78" s="198"/>
      <c r="K78" s="198"/>
      <c r="L78" s="198"/>
      <c r="M78" s="198"/>
    </row>
    <row r="79" spans="2:13" s="5" customFormat="1" ht="12.75" hidden="1" customHeight="1">
      <c r="B79" s="64"/>
      <c r="C79" s="65"/>
      <c r="D79" s="65"/>
      <c r="E79" s="234"/>
      <c r="F79" s="65"/>
      <c r="G79" s="65"/>
      <c r="H79" s="65"/>
      <c r="J79" s="54"/>
      <c r="K79" s="54"/>
      <c r="L79" s="54"/>
      <c r="M79" s="54"/>
    </row>
    <row r="80" spans="2:13" s="5" customFormat="1" ht="12.75" hidden="1" customHeight="1" thickBot="1">
      <c r="B80" s="66" t="s">
        <v>4</v>
      </c>
      <c r="C80" s="65"/>
      <c r="D80" s="65"/>
      <c r="E80" s="234"/>
      <c r="F80" s="65"/>
      <c r="G80" s="65"/>
      <c r="H80" s="65"/>
      <c r="J80" s="54"/>
      <c r="K80" s="54"/>
      <c r="L80" s="54"/>
      <c r="M80" s="54"/>
    </row>
    <row r="81" spans="2:13" s="3" customFormat="1" ht="15" customHeight="1">
      <c r="B81" s="343" t="s">
        <v>29</v>
      </c>
      <c r="C81" s="346" t="s">
        <v>5</v>
      </c>
      <c r="D81" s="346" t="s">
        <v>9</v>
      </c>
      <c r="E81" s="334" t="s">
        <v>58</v>
      </c>
      <c r="F81" s="337" t="s">
        <v>160</v>
      </c>
      <c r="G81" s="343" t="s">
        <v>61</v>
      </c>
      <c r="H81" s="340" t="s">
        <v>59</v>
      </c>
      <c r="I81" s="290"/>
      <c r="J81" s="279"/>
      <c r="K81" s="279"/>
      <c r="L81" s="279"/>
      <c r="M81" s="279"/>
    </row>
    <row r="82" spans="2:13" s="3" customFormat="1" ht="15" customHeight="1">
      <c r="B82" s="344"/>
      <c r="C82" s="347"/>
      <c r="D82" s="347"/>
      <c r="E82" s="335"/>
      <c r="F82" s="338"/>
      <c r="G82" s="344"/>
      <c r="H82" s="341"/>
      <c r="J82" s="279"/>
      <c r="K82" s="279"/>
      <c r="L82" s="279"/>
      <c r="M82" s="279"/>
    </row>
    <row r="83" spans="2:13" s="3" customFormat="1" ht="15" customHeight="1">
      <c r="B83" s="344"/>
      <c r="C83" s="347"/>
      <c r="D83" s="347"/>
      <c r="E83" s="335"/>
      <c r="F83" s="338"/>
      <c r="G83" s="344"/>
      <c r="H83" s="341"/>
      <c r="J83" s="279"/>
      <c r="K83" s="279"/>
      <c r="L83" s="279"/>
      <c r="M83" s="279"/>
    </row>
    <row r="84" spans="2:13" s="3" customFormat="1" ht="15" customHeight="1" thickBot="1">
      <c r="B84" s="345"/>
      <c r="C84" s="348"/>
      <c r="D84" s="348"/>
      <c r="E84" s="336"/>
      <c r="F84" s="339"/>
      <c r="G84" s="345"/>
      <c r="H84" s="342"/>
      <c r="J84" s="279"/>
      <c r="K84" s="279"/>
      <c r="L84" s="279"/>
      <c r="M84" s="279"/>
    </row>
    <row r="85" spans="2:13">
      <c r="B85" s="24"/>
      <c r="C85" s="25" t="s">
        <v>8</v>
      </c>
      <c r="D85" s="25"/>
      <c r="E85" s="235"/>
      <c r="F85" s="26"/>
      <c r="G85" s="94"/>
      <c r="H85" s="52"/>
      <c r="J85" s="198"/>
      <c r="K85" s="198"/>
      <c r="L85" s="198"/>
      <c r="M85" s="198"/>
    </row>
    <row r="86" spans="2:13">
      <c r="B86" s="27"/>
      <c r="C86" s="51" t="str">
        <f>IF(Personal!D65="","",Personal!C65)</f>
        <v/>
      </c>
      <c r="D86" s="28" t="s">
        <v>10</v>
      </c>
      <c r="E86" s="74" t="str">
        <f>IF(C86="","",VLOOKUP(C86,Salarios!$A$84:$B$85,2,FALSE))</f>
        <v/>
      </c>
      <c r="F86" s="12" t="str">
        <f>+IF(Personal!G65="","",Personal!G65)</f>
        <v/>
      </c>
      <c r="G86" s="104" t="str">
        <f>+IF(C86="","",Personal!$D$86)</f>
        <v/>
      </c>
      <c r="H86" s="19" t="str">
        <f>+IF(C86="","",(E86)*F86*G86)</f>
        <v/>
      </c>
      <c r="J86" s="198"/>
      <c r="K86" s="198"/>
      <c r="L86" s="287"/>
      <c r="M86" s="198"/>
    </row>
    <row r="87" spans="2:13">
      <c r="B87" s="27"/>
      <c r="C87" s="51" t="str">
        <f>IF(Personal!D66="","",Personal!C66)</f>
        <v/>
      </c>
      <c r="D87" s="28" t="s">
        <v>10</v>
      </c>
      <c r="E87" s="74" t="str">
        <f>IF(C87="","",VLOOKUP(C87,Salarios!$A$84:$B$85,2,FALSE))</f>
        <v/>
      </c>
      <c r="F87" s="12" t="str">
        <f>+IF(Personal!G66="","",Personal!G66)</f>
        <v/>
      </c>
      <c r="G87" s="104" t="str">
        <f>+IF(C87="","",Personal!$D$86)</f>
        <v/>
      </c>
      <c r="H87" s="19" t="str">
        <f>+IF(C87="","",(E87)*F87*G87)</f>
        <v/>
      </c>
      <c r="J87" s="198"/>
      <c r="K87" s="198"/>
      <c r="L87" s="287"/>
      <c r="M87" s="198"/>
    </row>
    <row r="88" spans="2:13">
      <c r="B88" s="297"/>
      <c r="C88" s="51" t="str">
        <f>IF(Personal!D67="","",Personal!C67)</f>
        <v/>
      </c>
      <c r="D88" s="81" t="s">
        <v>10</v>
      </c>
      <c r="E88" s="74" t="str">
        <f>IF(C88="","",VLOOKUP(C88,Salarios!$A$84:$B$86,2,FALSE))</f>
        <v/>
      </c>
      <c r="F88" s="298" t="str">
        <f>+IF(Personal!G67="","",Personal!G67)</f>
        <v/>
      </c>
      <c r="G88" s="299" t="str">
        <f>+IF(C88="","",Personal!$D$86)</f>
        <v/>
      </c>
      <c r="H88" s="19" t="str">
        <f>+IF(C88="","",(E88)*F88*G88)</f>
        <v/>
      </c>
      <c r="J88" s="198">
        <f>+K86*N87</f>
        <v>0</v>
      </c>
      <c r="K88" s="198"/>
      <c r="L88" s="287"/>
      <c r="M88" s="198"/>
    </row>
    <row r="89" spans="2:13" ht="13.5" thickBot="1">
      <c r="B89" s="29"/>
      <c r="C89" s="30"/>
      <c r="D89" s="31"/>
      <c r="E89" s="236"/>
      <c r="F89" s="32"/>
      <c r="G89" s="105"/>
      <c r="H89" s="76"/>
      <c r="J89" s="198"/>
      <c r="K89" s="198"/>
      <c r="L89" s="287"/>
      <c r="M89" s="198"/>
    </row>
    <row r="90" spans="2:13" ht="13.5" thickBot="1">
      <c r="B90" s="33"/>
      <c r="C90" s="258" t="s">
        <v>6</v>
      </c>
      <c r="D90" s="259"/>
      <c r="E90" s="260"/>
      <c r="F90" s="261"/>
      <c r="G90" s="261"/>
      <c r="H90" s="262"/>
      <c r="J90" s="198"/>
      <c r="K90" s="198"/>
      <c r="L90" s="288"/>
      <c r="M90" s="198"/>
    </row>
    <row r="91" spans="2:13">
      <c r="B91" s="24"/>
      <c r="C91" s="254" t="str">
        <f>IF(Personal!D70="","",Personal!C70)</f>
        <v/>
      </c>
      <c r="D91" s="255" t="s">
        <v>22</v>
      </c>
      <c r="E91" s="256" t="str">
        <f>IF(C91="","",VLOOKUP(C91,Salarios!$A$89:$C$93,3,FALSE))</f>
        <v/>
      </c>
      <c r="F91" s="257">
        <v>1</v>
      </c>
      <c r="G91" s="257" t="str">
        <f>+IF(C91="","",Personal!$D$86)</f>
        <v/>
      </c>
      <c r="H91" s="19" t="str">
        <f>+IF(C91="","",(E91)*F91*G91)</f>
        <v/>
      </c>
      <c r="J91" s="198"/>
      <c r="K91" s="198"/>
      <c r="L91" s="289"/>
      <c r="M91" s="198"/>
    </row>
    <row r="92" spans="2:13">
      <c r="B92" s="27"/>
      <c r="C92" s="51" t="str">
        <f>IF(Personal!D71="","",Personal!C71)</f>
        <v/>
      </c>
      <c r="D92" s="28" t="s">
        <v>22</v>
      </c>
      <c r="E92" s="74" t="str">
        <f>IF(C92="","",VLOOKUP(C92,Salarios!$A$89:$C$93,3,FALSE))</f>
        <v/>
      </c>
      <c r="F92" s="12">
        <v>1</v>
      </c>
      <c r="G92" s="104" t="str">
        <f>+IF(C92="","",Personal!$D$86)</f>
        <v/>
      </c>
      <c r="H92" s="19" t="str">
        <f>+IF(C92="","",(E92)*F92*G92)</f>
        <v/>
      </c>
      <c r="J92" s="198"/>
      <c r="K92" s="198"/>
      <c r="L92" s="289"/>
      <c r="M92" s="198"/>
    </row>
    <row r="93" spans="2:13">
      <c r="B93" s="27"/>
      <c r="C93" s="51" t="str">
        <f>IF(Personal!D72="","",Personal!C72)</f>
        <v/>
      </c>
      <c r="D93" s="28" t="s">
        <v>10</v>
      </c>
      <c r="E93" s="74" t="str">
        <f>IF(C93="","",VLOOKUP(C93,Salarios!$A$89:$C$93,3,FALSE))</f>
        <v/>
      </c>
      <c r="F93" s="12">
        <v>1</v>
      </c>
      <c r="G93" s="104" t="str">
        <f>+IF(C93="","",Personal!$D$86)</f>
        <v/>
      </c>
      <c r="H93" s="19" t="str">
        <f>+IF(C93="","",(E93)*F93*G93)</f>
        <v/>
      </c>
      <c r="J93" s="198"/>
      <c r="K93" s="198"/>
      <c r="L93" s="287"/>
      <c r="M93" s="198"/>
    </row>
    <row r="94" spans="2:13">
      <c r="B94" s="27"/>
      <c r="C94" s="51" t="str">
        <f>IF(Personal!D73="","",Personal!C73)</f>
        <v/>
      </c>
      <c r="D94" s="28" t="s">
        <v>10</v>
      </c>
      <c r="E94" s="74" t="str">
        <f>IF(C94="","",VLOOKUP(C94,Salarios!$A$89:$C$93,3,FALSE))</f>
        <v/>
      </c>
      <c r="F94" s="12">
        <v>1</v>
      </c>
      <c r="G94" s="104" t="str">
        <f>+IF(C94="","",Personal!$D$86)</f>
        <v/>
      </c>
      <c r="H94" s="19" t="str">
        <f>+IF(C94="","",(E94)*F94*G94)</f>
        <v/>
      </c>
      <c r="J94" s="198"/>
      <c r="K94" s="198"/>
      <c r="L94" s="287"/>
      <c r="M94" s="198"/>
    </row>
    <row r="95" spans="2:13" ht="13.5" thickBot="1">
      <c r="B95" s="27"/>
      <c r="C95" s="51" t="str">
        <f>IF(Personal!D74="","",Personal!C74)</f>
        <v/>
      </c>
      <c r="D95" s="81" t="s">
        <v>22</v>
      </c>
      <c r="E95" s="74" t="str">
        <f>IF(C95="","",VLOOKUP(C95,Salarios!$A$89:$C$93,3,FALSE))</f>
        <v/>
      </c>
      <c r="F95" s="98">
        <v>1</v>
      </c>
      <c r="G95" s="98" t="str">
        <f>+IF(C95="","",Personal!$D$86)</f>
        <v/>
      </c>
      <c r="H95" s="323" t="str">
        <f>+IF(C95="","",(E95)*F95*G95)</f>
        <v/>
      </c>
      <c r="J95" s="198"/>
      <c r="K95" s="198"/>
      <c r="L95" s="289"/>
      <c r="M95" s="198"/>
    </row>
    <row r="96" spans="2:13" ht="13.5" thickBot="1">
      <c r="B96" s="46"/>
      <c r="C96" s="79" t="s">
        <v>50</v>
      </c>
      <c r="D96" s="79"/>
      <c r="E96" s="237"/>
      <c r="F96" s="47"/>
      <c r="G96" s="95"/>
      <c r="H96" s="324">
        <f>SUM(H86:H95)</f>
        <v>0</v>
      </c>
      <c r="J96" s="198"/>
      <c r="K96" s="198"/>
      <c r="L96" s="198"/>
      <c r="M96" s="198"/>
    </row>
    <row r="97" spans="2:13">
      <c r="B97" s="38"/>
      <c r="C97" s="40" t="s">
        <v>51</v>
      </c>
      <c r="D97" s="40"/>
      <c r="E97" s="238"/>
      <c r="F97" s="39"/>
      <c r="G97" s="96"/>
      <c r="H97" s="41">
        <f>+H62+H96</f>
        <v>0</v>
      </c>
      <c r="I97" s="37"/>
      <c r="J97" s="198"/>
      <c r="K97" s="198"/>
      <c r="L97" s="198"/>
      <c r="M97" s="198"/>
    </row>
    <row r="98" spans="2:13" ht="13.5" thickBot="1">
      <c r="B98" s="99"/>
      <c r="C98" s="77" t="s">
        <v>52</v>
      </c>
      <c r="D98" s="77"/>
      <c r="E98" s="239"/>
      <c r="F98" s="78"/>
      <c r="G98" s="97"/>
      <c r="H98" s="100">
        <f>+ROUND(H97*0.16,0)</f>
        <v>0</v>
      </c>
      <c r="I98" s="45"/>
      <c r="J98" s="198"/>
      <c r="K98" s="198"/>
      <c r="L98" s="198"/>
      <c r="M98" s="198"/>
    </row>
    <row r="99" spans="2:13" ht="13.5" thickBot="1">
      <c r="B99" s="101"/>
      <c r="C99" s="102" t="s">
        <v>53</v>
      </c>
      <c r="D99" s="102"/>
      <c r="E99" s="240"/>
      <c r="F99" s="101"/>
      <c r="G99" s="101"/>
      <c r="H99" s="103">
        <f>+H97+H98</f>
        <v>0</v>
      </c>
      <c r="I99" s="45"/>
      <c r="J99" s="198"/>
      <c r="K99" s="198"/>
      <c r="L99" s="198"/>
      <c r="M99" s="198"/>
    </row>
    <row r="100" spans="2:13">
      <c r="B100" s="274"/>
      <c r="C100" s="263"/>
      <c r="D100" s="269"/>
      <c r="E100" s="270"/>
      <c r="F100" s="271"/>
      <c r="G100" s="271"/>
      <c r="H100" s="272"/>
      <c r="I100" s="273"/>
      <c r="J100" s="198"/>
      <c r="K100" s="198"/>
      <c r="L100" s="198"/>
      <c r="M100" s="198"/>
    </row>
    <row r="101" spans="2:13">
      <c r="B101" s="264"/>
      <c r="C101" s="190"/>
      <c r="D101" s="265"/>
      <c r="E101" s="266"/>
      <c r="F101" s="267"/>
      <c r="G101" s="267"/>
      <c r="H101" s="268"/>
    </row>
    <row r="102" spans="2:13">
      <c r="B102" s="333"/>
      <c r="C102" s="333"/>
      <c r="D102" s="333"/>
      <c r="E102" s="333"/>
      <c r="F102" s="333"/>
      <c r="G102" s="333"/>
      <c r="H102" s="333"/>
    </row>
    <row r="103" spans="2:13">
      <c r="C103" s="4"/>
      <c r="D103" s="4"/>
      <c r="E103" s="241"/>
    </row>
    <row r="104" spans="2:13">
      <c r="H104" s="11"/>
    </row>
  </sheetData>
  <autoFilter ref="B6:H62">
    <filterColumn colId="1"/>
  </autoFilter>
  <dataConsolidate/>
  <mergeCells count="27">
    <mergeCell ref="M6:M9"/>
    <mergeCell ref="D6:D9"/>
    <mergeCell ref="F6:F9"/>
    <mergeCell ref="E6:E9"/>
    <mergeCell ref="K6:K9"/>
    <mergeCell ref="I6:I9"/>
    <mergeCell ref="L6:L9"/>
    <mergeCell ref="B1:H1"/>
    <mergeCell ref="B72:H72"/>
    <mergeCell ref="B6:B9"/>
    <mergeCell ref="B4:H4"/>
    <mergeCell ref="B2:H2"/>
    <mergeCell ref="B102:H102"/>
    <mergeCell ref="E81:E84"/>
    <mergeCell ref="F81:F84"/>
    <mergeCell ref="H81:H84"/>
    <mergeCell ref="H6:H9"/>
    <mergeCell ref="B81:B84"/>
    <mergeCell ref="C81:C84"/>
    <mergeCell ref="D81:D84"/>
    <mergeCell ref="C6:C9"/>
    <mergeCell ref="B76:H76"/>
    <mergeCell ref="C75:H75"/>
    <mergeCell ref="G6:G9"/>
    <mergeCell ref="G81:G84"/>
    <mergeCell ref="B71:H71"/>
    <mergeCell ref="B73:H73"/>
  </mergeCells>
  <phoneticPr fontId="8" type="noConversion"/>
  <conditionalFormatting sqref="E12:E58">
    <cfRule type="expression" dxfId="3" priority="7">
      <formula>""""""</formula>
    </cfRule>
  </conditionalFormatting>
  <conditionalFormatting sqref="E12:E58">
    <cfRule type="containsBlanks" dxfId="2" priority="5">
      <formula>LEN(TRIM(E12))=0</formula>
    </cfRule>
    <cfRule type="containsBlanks" dxfId="1" priority="6">
      <formula>LEN(TRIM(E12))=0</formula>
    </cfRule>
  </conditionalFormatting>
  <conditionalFormatting sqref="E12:E58">
    <cfRule type="cellIs" dxfId="0" priority="4" operator="equal">
      <formula>0</formula>
    </cfRule>
  </conditionalFormatting>
  <printOptions horizontalCentered="1" verticalCentered="1"/>
  <pageMargins left="0.78740157480314965" right="0.78740157480314965" top="0.59055118110236227" bottom="0.59055118110236227" header="0.19685039370078741" footer="0.51181102362204722"/>
  <pageSetup scale="67" fitToHeight="2" orientation="portrait" horizontalDpi="240" verticalDpi="144" r:id="rId1"/>
  <headerFooter alignWithMargins="0">
    <oddHeader>&amp;CCALCULO PRESUPUESTO INTERVENTORIA CON FACTOR MULTIPLICADOR</oddHeader>
  </headerFooter>
  <rowBreaks count="1" manualBreakCount="1">
    <brk id="67" min="1" max="7" man="1"/>
  </rowBreaks>
  <drawing r:id="rId2"/>
</worksheet>
</file>

<file path=xl/worksheets/sheet5.xml><?xml version="1.0" encoding="utf-8"?>
<worksheet xmlns="http://schemas.openxmlformats.org/spreadsheetml/2006/main" xmlns:r="http://schemas.openxmlformats.org/officeDocument/2006/relationships">
  <sheetPr>
    <pageSetUpPr fitToPage="1"/>
  </sheetPr>
  <dimension ref="A1:U50"/>
  <sheetViews>
    <sheetView view="pageBreakPreview" topLeftCell="A10" zoomScale="85" zoomScaleNormal="85" zoomScaleSheetLayoutView="85" zoomScalePageLayoutView="115" workbookViewId="0">
      <selection activeCell="R43" sqref="R43"/>
    </sheetView>
  </sheetViews>
  <sheetFormatPr baseColWidth="10" defaultRowHeight="12.75"/>
  <cols>
    <col min="2" max="4" width="6" customWidth="1"/>
    <col min="5" max="5" width="7" customWidth="1"/>
    <col min="6" max="18" width="6" customWidth="1"/>
  </cols>
  <sheetData>
    <row r="1" spans="1:21">
      <c r="C1" t="s">
        <v>168</v>
      </c>
      <c r="E1" s="242"/>
      <c r="I1" s="37"/>
    </row>
    <row r="2" spans="1:21">
      <c r="E2" s="242"/>
    </row>
    <row r="3" spans="1:21">
      <c r="E3" s="242"/>
    </row>
    <row r="4" spans="1:21">
      <c r="E4" s="242"/>
    </row>
    <row r="5" spans="1:21">
      <c r="A5" s="83"/>
      <c r="B5" s="83"/>
      <c r="C5" s="83"/>
      <c r="D5" s="83"/>
      <c r="E5" s="243"/>
      <c r="F5" s="83"/>
      <c r="G5" s="83"/>
      <c r="H5" s="83"/>
      <c r="I5" s="83"/>
      <c r="J5" s="83"/>
      <c r="K5" s="83"/>
      <c r="L5" s="83"/>
      <c r="M5" s="83"/>
      <c r="N5" s="83"/>
      <c r="O5" s="83"/>
      <c r="P5" s="83"/>
      <c r="Q5" s="83"/>
      <c r="R5" s="83"/>
      <c r="S5" s="83"/>
      <c r="T5" s="83"/>
    </row>
    <row r="6" spans="1:21">
      <c r="A6" s="83"/>
      <c r="B6" s="83"/>
      <c r="C6" s="83"/>
      <c r="D6" s="83"/>
      <c r="E6" s="243"/>
      <c r="F6" s="83"/>
      <c r="G6" s="83"/>
      <c r="H6" s="83"/>
      <c r="I6" s="83"/>
      <c r="J6" s="83"/>
      <c r="K6" s="83"/>
      <c r="L6" s="83"/>
      <c r="M6" s="83"/>
      <c r="N6" s="83"/>
      <c r="O6" s="83"/>
      <c r="P6" s="83"/>
      <c r="Q6" s="83"/>
      <c r="R6" s="83"/>
      <c r="S6" s="83"/>
      <c r="T6" s="83"/>
    </row>
    <row r="7" spans="1:21">
      <c r="A7" s="83"/>
      <c r="B7" s="83"/>
      <c r="C7" s="83"/>
      <c r="D7" s="83"/>
      <c r="E7" s="243"/>
      <c r="F7" s="83"/>
      <c r="G7" s="83"/>
      <c r="H7" s="83"/>
      <c r="I7" s="83"/>
      <c r="J7" s="83"/>
      <c r="K7" s="83"/>
      <c r="L7" s="83"/>
      <c r="M7" s="83"/>
      <c r="N7" s="83"/>
      <c r="O7" s="83"/>
      <c r="P7" s="83"/>
      <c r="Q7" s="83"/>
      <c r="R7" s="83"/>
      <c r="S7" s="83"/>
      <c r="T7" s="83"/>
    </row>
    <row r="8" spans="1:21">
      <c r="A8" s="83"/>
      <c r="B8" s="83"/>
      <c r="C8" s="83"/>
      <c r="D8" s="83"/>
      <c r="E8" s="243"/>
      <c r="F8" s="83"/>
      <c r="G8" s="83"/>
      <c r="H8" s="83"/>
      <c r="I8" s="83"/>
      <c r="J8" s="83"/>
      <c r="K8" s="83"/>
      <c r="L8" s="83"/>
      <c r="M8" s="83"/>
      <c r="N8" s="83"/>
      <c r="O8" s="83"/>
      <c r="P8" s="83"/>
      <c r="Q8" s="83"/>
      <c r="R8" s="83"/>
      <c r="S8" s="83"/>
      <c r="T8" s="83"/>
    </row>
    <row r="9" spans="1:21">
      <c r="A9" s="83"/>
      <c r="B9" s="83"/>
      <c r="C9" s="83"/>
      <c r="D9" s="83"/>
      <c r="E9" s="243"/>
      <c r="F9" s="83"/>
      <c r="G9" s="83"/>
      <c r="H9" s="83"/>
      <c r="I9" s="83"/>
      <c r="J9" s="83"/>
      <c r="K9" s="83"/>
      <c r="L9" s="83"/>
      <c r="M9" s="83"/>
      <c r="N9" s="83"/>
      <c r="O9" s="83"/>
      <c r="P9" s="83"/>
      <c r="Q9" s="83"/>
      <c r="R9" s="83"/>
      <c r="S9" s="83"/>
      <c r="T9" s="83"/>
    </row>
    <row r="10" spans="1:21" ht="15">
      <c r="A10" s="361" t="s">
        <v>31</v>
      </c>
      <c r="B10" s="361"/>
      <c r="C10" s="361"/>
      <c r="D10" s="361"/>
      <c r="E10" s="361"/>
      <c r="F10" s="361"/>
      <c r="G10" s="361"/>
      <c r="H10" s="361"/>
      <c r="I10" s="361"/>
      <c r="J10" s="361"/>
      <c r="K10" s="361"/>
      <c r="L10" s="361"/>
      <c r="M10" s="361"/>
      <c r="N10" s="361"/>
      <c r="O10" s="361"/>
      <c r="P10" s="361"/>
      <c r="Q10" s="361"/>
      <c r="R10" s="361"/>
      <c r="S10" s="84"/>
      <c r="T10" s="84"/>
    </row>
    <row r="11" spans="1:21" ht="15">
      <c r="A11" s="361" t="s">
        <v>32</v>
      </c>
      <c r="B11" s="361"/>
      <c r="C11" s="361"/>
      <c r="D11" s="361"/>
      <c r="E11" s="361"/>
      <c r="F11" s="361"/>
      <c r="G11" s="361"/>
      <c r="H11" s="361"/>
      <c r="I11" s="361"/>
      <c r="J11" s="361"/>
      <c r="K11" s="361"/>
      <c r="L11" s="361"/>
      <c r="M11" s="361"/>
      <c r="N11" s="361"/>
      <c r="O11" s="361"/>
      <c r="P11" s="361"/>
      <c r="Q11" s="361"/>
      <c r="R11" s="361"/>
      <c r="S11" s="84"/>
      <c r="T11" s="84"/>
    </row>
    <row r="12" spans="1:21" ht="15">
      <c r="A12" s="361" t="s">
        <v>33</v>
      </c>
      <c r="B12" s="361"/>
      <c r="C12" s="361"/>
      <c r="D12" s="361"/>
      <c r="E12" s="361"/>
      <c r="F12" s="361"/>
      <c r="G12" s="361"/>
      <c r="H12" s="361"/>
      <c r="I12" s="361"/>
      <c r="J12" s="361"/>
      <c r="K12" s="361"/>
      <c r="L12" s="361"/>
      <c r="M12" s="361"/>
      <c r="N12" s="361"/>
      <c r="O12" s="361"/>
      <c r="P12" s="361"/>
      <c r="Q12" s="361"/>
      <c r="R12" s="361"/>
      <c r="S12" s="84"/>
      <c r="T12" s="84"/>
    </row>
    <row r="13" spans="1:21" ht="13.5" thickBot="1">
      <c r="A13" s="302"/>
      <c r="B13" s="302"/>
      <c r="C13" s="302"/>
      <c r="D13" s="302"/>
      <c r="E13" s="303"/>
      <c r="F13" s="302"/>
      <c r="G13" s="302"/>
      <c r="H13" s="302"/>
      <c r="I13" s="302"/>
      <c r="J13" s="302"/>
      <c r="K13" s="302"/>
      <c r="L13" s="302"/>
      <c r="M13" s="302"/>
      <c r="N13" s="302"/>
      <c r="O13" s="304" t="s">
        <v>34</v>
      </c>
      <c r="P13" s="302"/>
      <c r="Q13" s="302"/>
      <c r="R13" s="304"/>
      <c r="T13" s="202"/>
    </row>
    <row r="14" spans="1:21" ht="13.5" thickBot="1">
      <c r="A14" s="307" t="s">
        <v>10</v>
      </c>
      <c r="B14" s="308">
        <v>1994</v>
      </c>
      <c r="C14" s="308">
        <v>1995</v>
      </c>
      <c r="D14" s="309">
        <v>1996</v>
      </c>
      <c r="E14" s="309">
        <v>1997</v>
      </c>
      <c r="F14" s="309">
        <v>1998</v>
      </c>
      <c r="G14" s="309">
        <v>1999</v>
      </c>
      <c r="H14" s="309">
        <v>2000</v>
      </c>
      <c r="I14" s="309">
        <v>2001</v>
      </c>
      <c r="J14" s="309">
        <v>2002</v>
      </c>
      <c r="K14" s="309">
        <v>2003</v>
      </c>
      <c r="L14" s="309">
        <v>2004</v>
      </c>
      <c r="M14" s="309">
        <v>2005</v>
      </c>
      <c r="N14" s="309">
        <v>2006</v>
      </c>
      <c r="O14" s="309">
        <v>2007</v>
      </c>
      <c r="P14" s="309">
        <v>2008</v>
      </c>
      <c r="Q14" s="309">
        <v>2009</v>
      </c>
      <c r="R14" s="320">
        <v>2010</v>
      </c>
      <c r="S14" s="310">
        <v>2011</v>
      </c>
      <c r="T14" s="321"/>
    </row>
    <row r="15" spans="1:21">
      <c r="A15" s="300" t="s">
        <v>35</v>
      </c>
      <c r="B15" s="86">
        <v>22.000346165349999</v>
      </c>
      <c r="C15" s="86">
        <v>26.630425496400001</v>
      </c>
      <c r="D15" s="86">
        <v>32.022443811659997</v>
      </c>
      <c r="E15" s="86">
        <v>38.626125138989998</v>
      </c>
      <c r="F15" s="86">
        <v>45.517780533009997</v>
      </c>
      <c r="G15" s="86">
        <v>53.33761235411</v>
      </c>
      <c r="H15" s="86">
        <v>57.737287315259998</v>
      </c>
      <c r="I15" s="86">
        <v>62.640435326439999</v>
      </c>
      <c r="J15" s="86">
        <v>67.260015751379996</v>
      </c>
      <c r="K15" s="86">
        <v>72.233409020140002</v>
      </c>
      <c r="L15" s="86">
        <v>76.702883559680004</v>
      </c>
      <c r="M15" s="87">
        <v>80.868219739509996</v>
      </c>
      <c r="N15" s="86">
        <v>84.558337987049995</v>
      </c>
      <c r="O15" s="86">
        <v>88.542518014660004</v>
      </c>
      <c r="P15" s="86">
        <v>93.852452842990004</v>
      </c>
      <c r="Q15" s="86">
        <v>100.5893278602</v>
      </c>
      <c r="R15" s="86">
        <v>102.7</v>
      </c>
      <c r="S15" s="305">
        <v>106.19</v>
      </c>
      <c r="T15" s="86"/>
    </row>
    <row r="16" spans="1:21">
      <c r="A16" s="301" t="s">
        <v>36</v>
      </c>
      <c r="B16" s="88">
        <v>22.81129034256</v>
      </c>
      <c r="C16" s="88">
        <v>27.569852337890001</v>
      </c>
      <c r="D16" s="88">
        <v>33.30729393755</v>
      </c>
      <c r="E16" s="88">
        <v>39.831026042890002</v>
      </c>
      <c r="F16" s="88">
        <v>47.012822217070003</v>
      </c>
      <c r="G16" s="88">
        <v>54.24344085912</v>
      </c>
      <c r="H16" s="88">
        <v>59.066429275680001</v>
      </c>
      <c r="I16" s="88">
        <v>63.826156891879997</v>
      </c>
      <c r="J16" s="88">
        <v>68.105198504889998</v>
      </c>
      <c r="K16" s="88">
        <v>73.035578597509996</v>
      </c>
      <c r="L16" s="88">
        <v>77.622879187479995</v>
      </c>
      <c r="M16" s="89">
        <v>81.69506897123</v>
      </c>
      <c r="N16" s="88">
        <v>85.114486320200001</v>
      </c>
      <c r="O16" s="88">
        <v>89.580245588020006</v>
      </c>
      <c r="P16" s="88">
        <v>95.270389554839994</v>
      </c>
      <c r="Q16" s="88">
        <v>101.4312852911</v>
      </c>
      <c r="R16" s="88">
        <v>103.55</v>
      </c>
      <c r="S16" s="306">
        <v>106.83</v>
      </c>
      <c r="T16" s="86"/>
      <c r="U16" s="116"/>
    </row>
    <row r="17" spans="1:21">
      <c r="A17" s="300" t="s">
        <v>37</v>
      </c>
      <c r="B17" s="86">
        <v>23.316527009680001</v>
      </c>
      <c r="C17" s="86">
        <v>28.291858980800001</v>
      </c>
      <c r="D17" s="86">
        <v>34.009386855560003</v>
      </c>
      <c r="E17" s="86">
        <v>40.450162328099999</v>
      </c>
      <c r="F17" s="86">
        <v>48.235882914290002</v>
      </c>
      <c r="G17" s="86">
        <v>54.752218782489997</v>
      </c>
      <c r="H17" s="86">
        <v>60.076974165750002</v>
      </c>
      <c r="I17" s="86">
        <v>64.771566132570001</v>
      </c>
      <c r="J17" s="86">
        <v>68.587606100740004</v>
      </c>
      <c r="K17" s="86">
        <v>73.800352631310005</v>
      </c>
      <c r="L17" s="86">
        <v>78.386909812080006</v>
      </c>
      <c r="M17" s="87">
        <v>82.326989429479994</v>
      </c>
      <c r="N17" s="86">
        <v>85.712280926570003</v>
      </c>
      <c r="O17" s="86">
        <v>90.66684634245</v>
      </c>
      <c r="P17" s="86">
        <v>96.039719823850007</v>
      </c>
      <c r="Q17" s="86">
        <v>101.9373225707</v>
      </c>
      <c r="R17" s="86">
        <v>103.81</v>
      </c>
      <c r="S17" s="305">
        <v>107.12</v>
      </c>
      <c r="T17" s="86"/>
      <c r="U17" s="116"/>
    </row>
    <row r="18" spans="1:21">
      <c r="A18" s="301" t="s">
        <v>38</v>
      </c>
      <c r="B18" s="88">
        <v>23.870244412440002</v>
      </c>
      <c r="C18" s="88">
        <v>28.924750661049998</v>
      </c>
      <c r="D18" s="88">
        <v>34.6817641751</v>
      </c>
      <c r="E18" s="88">
        <v>41.107182700659997</v>
      </c>
      <c r="F18" s="88">
        <v>49.63681293978</v>
      </c>
      <c r="G18" s="88">
        <v>55.181370048639998</v>
      </c>
      <c r="H18" s="88">
        <v>60.675413625079997</v>
      </c>
      <c r="I18" s="88">
        <v>65.514843603000003</v>
      </c>
      <c r="J18" s="88">
        <v>69.215178535960007</v>
      </c>
      <c r="K18" s="88">
        <v>74.647280611979994</v>
      </c>
      <c r="L18" s="88">
        <v>78.744446073660001</v>
      </c>
      <c r="M18" s="89">
        <v>82.688150578689999</v>
      </c>
      <c r="N18" s="88">
        <v>86.096074410300005</v>
      </c>
      <c r="O18" s="88">
        <v>91.482534432340003</v>
      </c>
      <c r="P18" s="88">
        <v>96.722653974650001</v>
      </c>
      <c r="Q18" s="88">
        <v>102.2647329655</v>
      </c>
      <c r="R18" s="88">
        <v>104.29</v>
      </c>
      <c r="S18" s="306">
        <v>107.25</v>
      </c>
      <c r="T18" s="86"/>
      <c r="U18" s="116"/>
    </row>
    <row r="19" spans="1:21">
      <c r="A19" s="300" t="s">
        <v>39</v>
      </c>
      <c r="B19" s="86">
        <v>24.239933635210001</v>
      </c>
      <c r="C19" s="86">
        <v>29.404092701770001</v>
      </c>
      <c r="D19" s="86">
        <v>35.220387120490003</v>
      </c>
      <c r="E19" s="86">
        <v>41.774353541339998</v>
      </c>
      <c r="F19" s="86">
        <v>50.412447828339999</v>
      </c>
      <c r="G19" s="86">
        <v>55.445424548440002</v>
      </c>
      <c r="H19" s="86">
        <v>60.991703020350002</v>
      </c>
      <c r="I19" s="86">
        <v>65.788952425619996</v>
      </c>
      <c r="J19" s="86">
        <v>69.629614415239999</v>
      </c>
      <c r="K19" s="86">
        <v>75.012961065200003</v>
      </c>
      <c r="L19" s="86">
        <v>79.044334366460006</v>
      </c>
      <c r="M19" s="87">
        <v>83.025396361890003</v>
      </c>
      <c r="N19" s="86">
        <v>86.378316538799993</v>
      </c>
      <c r="O19" s="86">
        <v>91.756606276799999</v>
      </c>
      <c r="P19" s="86">
        <v>97.623817167759995</v>
      </c>
      <c r="Q19" s="86">
        <v>102.2791291457</v>
      </c>
      <c r="R19" s="86">
        <v>104.4</v>
      </c>
      <c r="S19" s="305">
        <v>107.55</v>
      </c>
      <c r="T19" s="86"/>
      <c r="U19" s="116"/>
    </row>
    <row r="20" spans="1:21">
      <c r="A20" s="301" t="s">
        <v>40</v>
      </c>
      <c r="B20" s="88">
        <v>24.45975016042</v>
      </c>
      <c r="C20" s="88">
        <v>29.759666454289999</v>
      </c>
      <c r="D20" s="88">
        <v>35.624158766939999</v>
      </c>
      <c r="E20" s="88">
        <v>42.276918346000002</v>
      </c>
      <c r="F20" s="88">
        <v>51.02799327652</v>
      </c>
      <c r="G20" s="88">
        <v>55.600332871790002</v>
      </c>
      <c r="H20" s="88">
        <v>60.979885743200001</v>
      </c>
      <c r="I20" s="88">
        <v>65.815464920219995</v>
      </c>
      <c r="J20" s="88">
        <v>69.928205377910004</v>
      </c>
      <c r="K20" s="88">
        <v>74.971949025330005</v>
      </c>
      <c r="L20" s="88">
        <v>79.521333387319999</v>
      </c>
      <c r="M20" s="89">
        <v>83.358311896209997</v>
      </c>
      <c r="N20" s="88">
        <v>86.641169358029998</v>
      </c>
      <c r="O20" s="88">
        <v>91.868939447670002</v>
      </c>
      <c r="P20" s="88">
        <v>98.465498737740006</v>
      </c>
      <c r="Q20" s="88">
        <v>102.2218218293</v>
      </c>
      <c r="R20" s="88">
        <v>104.52</v>
      </c>
      <c r="S20" s="306"/>
      <c r="T20" s="86"/>
      <c r="U20" s="116"/>
    </row>
    <row r="21" spans="1:21">
      <c r="A21" s="300" t="s">
        <v>41</v>
      </c>
      <c r="B21" s="86">
        <v>24.68333547288</v>
      </c>
      <c r="C21" s="86">
        <v>29.991511057210001</v>
      </c>
      <c r="D21" s="86">
        <v>36.162276041479998</v>
      </c>
      <c r="E21" s="86">
        <v>42.630102034049997</v>
      </c>
      <c r="F21" s="86">
        <v>51.271970848629998</v>
      </c>
      <c r="G21" s="86">
        <v>55.773816019489999</v>
      </c>
      <c r="H21" s="86">
        <v>60.956196921900002</v>
      </c>
      <c r="I21" s="86">
        <v>65.887257478400002</v>
      </c>
      <c r="J21" s="86">
        <v>69.944000760820003</v>
      </c>
      <c r="K21" s="86">
        <v>74.864650864460003</v>
      </c>
      <c r="L21" s="86">
        <v>79.496754000869998</v>
      </c>
      <c r="M21" s="87">
        <v>83.398879874629998</v>
      </c>
      <c r="N21" s="86">
        <v>86.999092027290004</v>
      </c>
      <c r="O21" s="86">
        <v>92.020483624820002</v>
      </c>
      <c r="P21" s="86">
        <v>98.940046731829995</v>
      </c>
      <c r="Q21" s="86">
        <v>102.1820718381</v>
      </c>
      <c r="R21" s="86">
        <v>104.47</v>
      </c>
      <c r="S21" s="305"/>
      <c r="T21" s="86"/>
      <c r="U21" s="116"/>
    </row>
    <row r="22" spans="1:21">
      <c r="A22" s="301" t="s">
        <v>42</v>
      </c>
      <c r="B22" s="88">
        <v>24.924838441129999</v>
      </c>
      <c r="C22" s="88">
        <v>30.182425545200001</v>
      </c>
      <c r="D22" s="88">
        <v>36.561300957279997</v>
      </c>
      <c r="E22" s="88">
        <v>43.11989617111</v>
      </c>
      <c r="F22" s="88">
        <v>51.288608410930003</v>
      </c>
      <c r="G22" s="88">
        <v>56.049959950690003</v>
      </c>
      <c r="H22" s="88">
        <v>61.148598311790003</v>
      </c>
      <c r="I22" s="88">
        <v>66.058975819200001</v>
      </c>
      <c r="J22" s="88">
        <v>70.010012833269997</v>
      </c>
      <c r="K22" s="88">
        <v>75.095915276620005</v>
      </c>
      <c r="L22" s="88">
        <v>79.520738407389999</v>
      </c>
      <c r="M22" s="89">
        <v>83.400162608659997</v>
      </c>
      <c r="N22" s="88">
        <v>87.340434824550002</v>
      </c>
      <c r="O22" s="88">
        <v>91.897647122560002</v>
      </c>
      <c r="P22" s="88">
        <v>99.129317899170005</v>
      </c>
      <c r="Q22" s="88">
        <v>102.2271298398</v>
      </c>
      <c r="R22" s="88">
        <v>104.59</v>
      </c>
      <c r="S22" s="306"/>
      <c r="T22" s="86"/>
      <c r="U22" s="116"/>
    </row>
    <row r="23" spans="1:21">
      <c r="A23" s="300" t="s">
        <v>43</v>
      </c>
      <c r="B23" s="86">
        <v>25.196995812640001</v>
      </c>
      <c r="C23" s="86">
        <v>30.436862519520002</v>
      </c>
      <c r="D23" s="86">
        <v>36.99661362698</v>
      </c>
      <c r="E23" s="86">
        <v>43.663193832109997</v>
      </c>
      <c r="F23" s="86">
        <v>51.437352350970002</v>
      </c>
      <c r="G23" s="86">
        <v>56.235392971949999</v>
      </c>
      <c r="H23" s="86">
        <v>61.409073100370001</v>
      </c>
      <c r="I23" s="86">
        <v>66.304084043139994</v>
      </c>
      <c r="J23" s="86">
        <v>70.262202729509994</v>
      </c>
      <c r="K23" s="86">
        <v>75.261219023600006</v>
      </c>
      <c r="L23" s="87">
        <v>79.756303850150005</v>
      </c>
      <c r="M23" s="87">
        <v>83.756958378169998</v>
      </c>
      <c r="N23" s="86">
        <v>87.590396236169994</v>
      </c>
      <c r="O23" s="86">
        <v>91.974297262370001</v>
      </c>
      <c r="P23" s="86">
        <v>98.940171354390003</v>
      </c>
      <c r="Q23" s="86">
        <v>102.1151185775</v>
      </c>
      <c r="R23" s="86">
        <v>104.45</v>
      </c>
      <c r="S23" s="305"/>
      <c r="T23" s="86"/>
      <c r="U23" s="116"/>
    </row>
    <row r="24" spans="1:21">
      <c r="A24" s="301" t="s">
        <v>44</v>
      </c>
      <c r="B24" s="88">
        <v>25.478529229620001</v>
      </c>
      <c r="C24" s="88">
        <v>30.707149065460001</v>
      </c>
      <c r="D24" s="88">
        <v>37.423437393029999</v>
      </c>
      <c r="E24" s="88">
        <v>44.084955149389998</v>
      </c>
      <c r="F24" s="88">
        <v>51.62088686261</v>
      </c>
      <c r="G24" s="88">
        <v>56.432016024550002</v>
      </c>
      <c r="H24" s="88">
        <v>61.503048713129999</v>
      </c>
      <c r="I24" s="88">
        <v>66.426913536979995</v>
      </c>
      <c r="J24" s="88">
        <v>70.655053419949994</v>
      </c>
      <c r="K24" s="88">
        <v>75.306582342819993</v>
      </c>
      <c r="L24" s="88">
        <v>79.748371737590006</v>
      </c>
      <c r="M24" s="89">
        <v>83.949667136619993</v>
      </c>
      <c r="N24" s="88">
        <v>87.463740228239999</v>
      </c>
      <c r="O24" s="88">
        <v>91.979755694730002</v>
      </c>
      <c r="P24" s="88">
        <v>99.282653507909998</v>
      </c>
      <c r="Q24" s="88">
        <v>101.98</v>
      </c>
      <c r="R24" s="88">
        <v>104.36</v>
      </c>
      <c r="S24" s="306"/>
      <c r="T24" s="86"/>
      <c r="U24" s="116"/>
    </row>
    <row r="25" spans="1:21">
      <c r="A25" s="300" t="s">
        <v>45</v>
      </c>
      <c r="B25" s="86">
        <v>25.762714678839998</v>
      </c>
      <c r="C25" s="86">
        <v>30.95091059244</v>
      </c>
      <c r="D25" s="86">
        <v>37.723984346889999</v>
      </c>
      <c r="E25" s="86">
        <v>44.443391238929998</v>
      </c>
      <c r="F25" s="86">
        <v>51.712470688810001</v>
      </c>
      <c r="G25" s="86">
        <v>56.702244702750001</v>
      </c>
      <c r="H25" s="86">
        <v>61.705026887819997</v>
      </c>
      <c r="I25" s="86">
        <v>66.504551984100004</v>
      </c>
      <c r="J25" s="86">
        <v>71.204922584079995</v>
      </c>
      <c r="K25" s="86">
        <v>75.568888771389993</v>
      </c>
      <c r="L25" s="86">
        <v>79.969869516599999</v>
      </c>
      <c r="M25" s="87">
        <v>84.045631225619999</v>
      </c>
      <c r="N25" s="86">
        <v>87.671014963220003</v>
      </c>
      <c r="O25" s="86">
        <v>92.415836404860002</v>
      </c>
      <c r="P25" s="86">
        <v>99.559667182530006</v>
      </c>
      <c r="Q25" s="86">
        <v>101.92</v>
      </c>
      <c r="R25" s="86">
        <v>104.56</v>
      </c>
      <c r="S25" s="305"/>
      <c r="T25" s="86"/>
      <c r="U25" s="116"/>
    </row>
    <row r="26" spans="1:21" ht="13.5" thickBot="1">
      <c r="A26" s="301" t="s">
        <v>46</v>
      </c>
      <c r="B26" s="88">
        <v>26.146921194939999</v>
      </c>
      <c r="C26" s="88">
        <v>31.237092110790002</v>
      </c>
      <c r="D26" s="88">
        <v>37.996509621340003</v>
      </c>
      <c r="E26" s="88">
        <v>44.715890420969998</v>
      </c>
      <c r="F26" s="88">
        <v>52.18481370232</v>
      </c>
      <c r="G26" s="88">
        <v>57.00235761986</v>
      </c>
      <c r="H26" s="88">
        <v>61.989027321000002</v>
      </c>
      <c r="I26" s="88">
        <v>66.728927536409998</v>
      </c>
      <c r="J26" s="88">
        <v>71.395130500129994</v>
      </c>
      <c r="K26" s="88">
        <v>76.029130017010004</v>
      </c>
      <c r="L26" s="88">
        <v>80.208848842910001</v>
      </c>
      <c r="M26" s="89">
        <v>84.102909511969997</v>
      </c>
      <c r="N26" s="88">
        <v>87.86896317611</v>
      </c>
      <c r="O26" s="88">
        <v>92.87227708268</v>
      </c>
      <c r="P26" s="88">
        <v>100</v>
      </c>
      <c r="Q26" s="88">
        <v>102</v>
      </c>
      <c r="R26" s="88">
        <v>105.24</v>
      </c>
      <c r="S26" s="306"/>
      <c r="T26" s="86"/>
      <c r="U26" s="116"/>
    </row>
    <row r="27" spans="1:21" ht="49.5" customHeight="1">
      <c r="A27" s="362" t="s">
        <v>47</v>
      </c>
      <c r="B27" s="362"/>
      <c r="C27" s="362"/>
      <c r="D27" s="362"/>
      <c r="E27" s="362"/>
      <c r="F27" s="362"/>
      <c r="G27" s="362"/>
      <c r="H27" s="362"/>
      <c r="I27" s="362"/>
      <c r="J27" s="362"/>
      <c r="K27" s="362"/>
      <c r="L27" s="362"/>
      <c r="M27" s="362"/>
      <c r="N27" s="362"/>
      <c r="O27" s="362"/>
      <c r="P27" s="362"/>
      <c r="Q27" s="362"/>
      <c r="R27" s="362"/>
      <c r="S27" s="322"/>
      <c r="T27" s="202"/>
    </row>
    <row r="28" spans="1:21">
      <c r="A28" s="90" t="s">
        <v>48</v>
      </c>
      <c r="B28" s="83"/>
      <c r="C28" s="83"/>
      <c r="D28" s="83"/>
      <c r="E28" s="243"/>
      <c r="F28" s="83"/>
      <c r="G28" s="83"/>
      <c r="H28" s="83"/>
      <c r="I28" s="83"/>
      <c r="J28" s="83"/>
      <c r="K28" s="83"/>
      <c r="L28" s="83"/>
      <c r="M28" s="83"/>
      <c r="N28" s="83"/>
      <c r="O28" s="83"/>
      <c r="P28" s="83"/>
      <c r="Q28" s="83"/>
      <c r="R28" s="83"/>
      <c r="S28" s="83"/>
      <c r="T28" s="83"/>
    </row>
    <row r="29" spans="1:21">
      <c r="A29" s="83"/>
      <c r="B29" s="83"/>
      <c r="C29" s="83"/>
      <c r="D29" s="83"/>
      <c r="E29" s="243"/>
      <c r="F29" s="83"/>
      <c r="G29" s="83"/>
      <c r="H29" s="83"/>
      <c r="I29" s="83"/>
      <c r="J29" s="83"/>
      <c r="K29" s="83"/>
      <c r="L29" s="83"/>
      <c r="M29" s="83"/>
      <c r="N29" s="83"/>
      <c r="O29" s="83"/>
      <c r="P29" s="83"/>
      <c r="Q29" s="83"/>
      <c r="R29" s="83"/>
      <c r="S29" s="83"/>
      <c r="T29" s="83"/>
    </row>
    <row r="30" spans="1:21">
      <c r="A30" s="83"/>
      <c r="B30" s="83"/>
      <c r="C30" s="83"/>
      <c r="D30" s="83"/>
      <c r="E30" s="243"/>
      <c r="F30" s="83"/>
      <c r="G30" s="83"/>
      <c r="H30" s="83"/>
      <c r="I30" s="83"/>
      <c r="J30" s="83"/>
      <c r="K30" s="83"/>
      <c r="L30" s="83"/>
      <c r="M30" s="83"/>
      <c r="N30" s="83"/>
      <c r="O30" s="83"/>
      <c r="P30" s="83"/>
      <c r="Q30" s="83"/>
      <c r="R30" s="83"/>
      <c r="S30" s="83"/>
      <c r="T30" s="83"/>
    </row>
    <row r="31" spans="1:21">
      <c r="A31" s="83"/>
      <c r="B31" s="83"/>
      <c r="C31" s="83"/>
      <c r="D31" s="83"/>
      <c r="E31" s="243"/>
      <c r="F31" s="83"/>
      <c r="G31" s="83"/>
      <c r="H31" s="83"/>
      <c r="I31" s="83"/>
      <c r="J31" s="83"/>
      <c r="K31" s="83"/>
      <c r="L31" s="83"/>
      <c r="M31" s="83"/>
      <c r="N31" s="83"/>
      <c r="O31" s="83"/>
      <c r="P31" s="83"/>
      <c r="Q31" s="83"/>
      <c r="R31" s="83"/>
      <c r="S31" s="83"/>
      <c r="T31" s="83"/>
    </row>
    <row r="32" spans="1:21">
      <c r="A32" s="83"/>
      <c r="B32" s="83"/>
      <c r="C32" s="83"/>
      <c r="D32" s="83"/>
      <c r="E32" s="243"/>
      <c r="F32" s="83"/>
      <c r="G32" s="83"/>
      <c r="H32" s="83"/>
      <c r="I32" s="83"/>
      <c r="J32" s="83"/>
      <c r="K32" s="83"/>
      <c r="L32" s="83"/>
      <c r="M32" s="83"/>
      <c r="N32" s="83"/>
      <c r="O32" s="83"/>
      <c r="P32" s="83"/>
      <c r="Q32" s="83"/>
      <c r="R32" s="83"/>
      <c r="S32" s="83"/>
      <c r="T32" s="83"/>
    </row>
    <row r="33" spans="1:20">
      <c r="A33" s="83"/>
      <c r="B33" s="83"/>
      <c r="C33" s="83"/>
      <c r="D33" s="83"/>
      <c r="E33" s="243"/>
      <c r="F33" s="83"/>
      <c r="G33" s="83"/>
      <c r="H33" s="83"/>
      <c r="I33" s="83"/>
      <c r="J33" s="83"/>
      <c r="K33" s="83"/>
      <c r="L33" s="83"/>
      <c r="M33" s="83"/>
      <c r="N33" s="83"/>
      <c r="O33" s="83"/>
      <c r="P33" s="83"/>
      <c r="Q33" s="83"/>
      <c r="R33" s="83"/>
      <c r="S33" s="83"/>
      <c r="T33" s="83"/>
    </row>
    <row r="34" spans="1:20">
      <c r="A34" s="83"/>
      <c r="B34" s="83"/>
      <c r="C34" s="83"/>
      <c r="D34" s="83"/>
      <c r="E34" s="243"/>
      <c r="F34" s="83"/>
      <c r="G34" s="83"/>
      <c r="H34" s="83"/>
      <c r="I34" s="83"/>
      <c r="J34" s="83"/>
      <c r="K34" s="83"/>
      <c r="L34" s="83"/>
      <c r="M34" s="83"/>
      <c r="N34" s="83"/>
      <c r="P34" s="83"/>
      <c r="Q34" s="83"/>
      <c r="R34" s="83"/>
      <c r="S34" s="83"/>
      <c r="T34" s="83"/>
    </row>
    <row r="35" spans="1:20">
      <c r="A35" s="83"/>
      <c r="B35" s="83"/>
      <c r="C35" s="83"/>
      <c r="D35" s="83"/>
      <c r="E35" s="243"/>
      <c r="F35" s="83"/>
      <c r="G35" s="83"/>
      <c r="H35" s="83"/>
      <c r="I35" s="83"/>
      <c r="J35" s="83"/>
      <c r="K35" s="83"/>
      <c r="L35" s="83"/>
      <c r="M35" s="83"/>
      <c r="N35" s="83"/>
      <c r="O35" s="83"/>
      <c r="P35" s="83"/>
      <c r="Q35" s="83"/>
      <c r="R35" s="83"/>
      <c r="S35" s="83"/>
      <c r="T35" s="83"/>
    </row>
    <row r="36" spans="1:20">
      <c r="A36" s="83"/>
      <c r="B36" s="83"/>
      <c r="C36" s="83"/>
      <c r="D36" s="83"/>
      <c r="E36" s="243"/>
      <c r="F36" s="83"/>
      <c r="G36" s="83"/>
      <c r="H36" s="83"/>
      <c r="I36" s="83"/>
      <c r="J36" s="83"/>
      <c r="K36" s="83"/>
      <c r="L36" s="83"/>
      <c r="M36" s="83"/>
      <c r="N36" s="83"/>
      <c r="O36" s="83"/>
      <c r="P36" s="83"/>
      <c r="Q36" s="83"/>
      <c r="R36" s="83"/>
      <c r="S36" s="83"/>
      <c r="T36" s="83"/>
    </row>
    <row r="37" spans="1:20">
      <c r="A37" s="83"/>
      <c r="B37" s="83"/>
      <c r="C37" s="83"/>
      <c r="D37" s="83"/>
      <c r="E37" s="243"/>
      <c r="F37" s="83"/>
      <c r="G37" s="83"/>
      <c r="H37" s="83"/>
      <c r="I37" s="83"/>
      <c r="J37" s="83"/>
      <c r="K37" s="83"/>
      <c r="L37" s="83"/>
      <c r="M37" s="83"/>
      <c r="N37" s="83"/>
      <c r="O37" s="83"/>
      <c r="P37" s="83"/>
      <c r="Q37" s="83"/>
      <c r="R37" s="83"/>
      <c r="S37" s="83"/>
      <c r="T37" s="83"/>
    </row>
    <row r="38" spans="1:20">
      <c r="A38" s="83"/>
      <c r="B38" s="83"/>
      <c r="C38" s="83"/>
      <c r="D38" s="83"/>
      <c r="E38" s="243"/>
      <c r="F38" s="83"/>
      <c r="G38" s="83"/>
      <c r="J38" s="83"/>
      <c r="K38" s="83"/>
      <c r="L38" s="83" t="s">
        <v>169</v>
      </c>
      <c r="N38" s="83"/>
      <c r="O38" s="83"/>
      <c r="P38" s="83"/>
      <c r="Q38" s="83"/>
      <c r="R38" s="83">
        <f>4.9311*18+24.35</f>
        <v>113.10980000000001</v>
      </c>
      <c r="S38" s="83"/>
      <c r="T38" s="83"/>
    </row>
    <row r="39" spans="1:20">
      <c r="A39" s="83"/>
      <c r="B39" s="83"/>
      <c r="C39" s="83"/>
      <c r="D39" s="83"/>
      <c r="E39" s="243"/>
      <c r="F39" s="83"/>
      <c r="G39" s="83"/>
      <c r="J39" s="83"/>
      <c r="K39" s="83"/>
      <c r="N39" s="83"/>
      <c r="O39" s="83"/>
      <c r="P39" s="83"/>
      <c r="Q39" s="83"/>
      <c r="S39" s="83"/>
      <c r="T39" s="83"/>
    </row>
    <row r="40" spans="1:20">
      <c r="A40" s="83"/>
      <c r="B40" s="83"/>
      <c r="C40" s="83"/>
      <c r="D40" s="83"/>
      <c r="E40" s="243"/>
      <c r="F40" s="83"/>
      <c r="G40" s="83"/>
      <c r="H40" s="83"/>
      <c r="I40" s="83"/>
      <c r="J40" s="83"/>
      <c r="K40" s="83"/>
      <c r="L40" s="83"/>
      <c r="M40" s="83"/>
      <c r="N40" s="83"/>
      <c r="O40" s="83"/>
      <c r="P40" s="83"/>
      <c r="Q40" s="83"/>
      <c r="R40" s="83"/>
      <c r="S40" s="83"/>
      <c r="T40" s="83"/>
    </row>
    <row r="41" spans="1:20">
      <c r="A41" s="83"/>
      <c r="B41" s="83"/>
      <c r="C41" s="83"/>
      <c r="D41" s="83"/>
      <c r="E41" s="243"/>
      <c r="F41" s="83"/>
      <c r="G41" s="83"/>
      <c r="H41" s="83"/>
      <c r="I41" s="83"/>
      <c r="J41" s="83"/>
      <c r="K41" s="83"/>
      <c r="L41" s="83"/>
      <c r="M41" s="83"/>
      <c r="N41" s="83"/>
      <c r="O41" s="83"/>
      <c r="P41" s="83"/>
      <c r="Q41" s="83"/>
      <c r="R41" s="83"/>
      <c r="S41" s="83"/>
      <c r="T41" s="83"/>
    </row>
    <row r="42" spans="1:20">
      <c r="A42" s="83"/>
      <c r="B42" s="83"/>
      <c r="C42" s="83"/>
      <c r="D42" s="83"/>
      <c r="E42" s="243"/>
      <c r="F42" s="83"/>
      <c r="G42" s="83"/>
      <c r="H42" s="83"/>
      <c r="I42" s="83"/>
      <c r="J42" s="83"/>
      <c r="K42" s="83"/>
      <c r="L42" s="83"/>
      <c r="M42" s="83"/>
      <c r="N42" s="83"/>
      <c r="O42" s="83"/>
      <c r="P42" s="83"/>
      <c r="Q42" s="83"/>
      <c r="R42" s="83"/>
      <c r="S42" s="83"/>
      <c r="T42" s="83"/>
    </row>
    <row r="43" spans="1:20">
      <c r="A43" s="83"/>
      <c r="B43" s="83"/>
      <c r="C43" s="83"/>
      <c r="D43" s="83"/>
      <c r="E43" s="243"/>
      <c r="F43" s="83"/>
      <c r="G43" s="83"/>
      <c r="H43" s="83"/>
      <c r="I43" s="83"/>
      <c r="J43" s="83"/>
      <c r="K43" s="83"/>
      <c r="L43" s="83" t="s">
        <v>170</v>
      </c>
      <c r="M43" s="83"/>
      <c r="N43" s="83"/>
      <c r="O43" s="83"/>
      <c r="P43" s="83"/>
      <c r="Q43" s="83"/>
      <c r="R43" s="83">
        <f>+R38/R24</f>
        <v>1.0838424683786891</v>
      </c>
      <c r="S43" s="83"/>
      <c r="T43" s="83"/>
    </row>
    <row r="44" spans="1:20">
      <c r="A44" s="83"/>
      <c r="B44" s="83"/>
      <c r="C44" s="83"/>
      <c r="D44" s="83"/>
      <c r="E44" s="243"/>
      <c r="F44" s="83"/>
      <c r="G44" s="83"/>
      <c r="H44" s="83"/>
      <c r="I44" s="83"/>
      <c r="J44" s="83"/>
      <c r="K44" s="83"/>
      <c r="L44" s="83"/>
      <c r="M44" s="83"/>
      <c r="N44" s="83"/>
      <c r="O44" s="83"/>
      <c r="P44" s="83"/>
      <c r="Q44" s="83"/>
      <c r="R44" s="83"/>
      <c r="S44" s="83"/>
      <c r="T44" s="83"/>
    </row>
    <row r="45" spans="1:20">
      <c r="A45" s="83"/>
      <c r="B45" s="83"/>
      <c r="C45" s="83"/>
      <c r="D45" s="83"/>
      <c r="E45" s="243"/>
      <c r="F45" s="83"/>
      <c r="G45" s="83"/>
      <c r="H45" s="83"/>
      <c r="I45" s="83"/>
      <c r="J45" s="83"/>
      <c r="K45" s="83"/>
      <c r="L45" s="83"/>
      <c r="M45" s="83"/>
      <c r="N45" s="83"/>
      <c r="O45" s="83"/>
      <c r="P45" s="83"/>
      <c r="Q45" s="83"/>
      <c r="R45" s="83"/>
      <c r="S45" s="83"/>
      <c r="T45" s="83"/>
    </row>
    <row r="46" spans="1:20">
      <c r="A46" s="83"/>
      <c r="B46" s="83"/>
      <c r="C46" s="83"/>
      <c r="D46" s="83"/>
      <c r="E46" s="243"/>
      <c r="F46" s="83"/>
      <c r="G46" s="83"/>
      <c r="H46" s="83"/>
      <c r="I46" s="83"/>
      <c r="J46" s="83"/>
      <c r="K46" s="83"/>
      <c r="L46" s="83"/>
      <c r="M46" s="83"/>
      <c r="N46" s="83"/>
      <c r="O46" s="83"/>
      <c r="P46" s="83"/>
      <c r="Q46" s="83"/>
      <c r="R46" s="83"/>
      <c r="S46" s="83"/>
      <c r="T46" s="83"/>
    </row>
    <row r="47" spans="1:20">
      <c r="A47" s="83"/>
      <c r="B47" s="83"/>
      <c r="C47" s="83"/>
      <c r="D47" s="83"/>
      <c r="E47" s="243"/>
      <c r="F47" s="83"/>
      <c r="G47" s="83"/>
      <c r="H47" s="83"/>
      <c r="I47" s="83"/>
      <c r="J47" s="83"/>
      <c r="K47" s="83"/>
      <c r="L47" s="83"/>
      <c r="M47" s="83"/>
      <c r="N47" s="83"/>
      <c r="O47" s="83"/>
      <c r="P47" s="83"/>
      <c r="Q47" s="83"/>
      <c r="R47" s="83"/>
      <c r="S47" s="83"/>
      <c r="T47" s="83"/>
    </row>
    <row r="48" spans="1:20">
      <c r="E48" s="242"/>
    </row>
    <row r="49" spans="5:5">
      <c r="E49" s="242"/>
    </row>
    <row r="50" spans="5:5">
      <c r="E50" s="242"/>
    </row>
  </sheetData>
  <mergeCells count="4">
    <mergeCell ref="A10:R10"/>
    <mergeCell ref="A11:R11"/>
    <mergeCell ref="A12:R12"/>
    <mergeCell ref="A27:R27"/>
  </mergeCells>
  <pageMargins left="0.70866141732283472" right="0.70866141732283472" top="0.74803149606299213" bottom="0.74803149606299213" header="0.31496062992125984" footer="0.31496062992125984"/>
  <pageSetup scale="79" orientation="landscape" r:id="rId1"/>
  <headerFooter>
    <oddHeader>&amp;CCALCULO IPC PROYECTADO</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Personal</vt:lpstr>
      <vt:lpstr>Factor multiplicador</vt:lpstr>
      <vt:lpstr>Salarios</vt:lpstr>
      <vt:lpstr>presupuesto</vt:lpstr>
      <vt:lpstr>Inflacion</vt:lpstr>
      <vt:lpstr>'Factor multiplicador'!Área_de_impresión</vt:lpstr>
      <vt:lpstr>Inflacion!Área_de_impresión</vt:lpstr>
      <vt:lpstr>Personal!Área_de_impresión</vt:lpstr>
      <vt:lpstr>presupuesto!Área_de_impresión</vt:lpstr>
      <vt:lpstr>Salarios!Área_de_impresión</vt:lpstr>
      <vt:lpstr>'Factor multiplicador'!Títulos_a_imprimir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 End User</dc:creator>
  <cp:lastModifiedBy>JOSE LUIS</cp:lastModifiedBy>
  <cp:lastPrinted>2011-10-07T20:28:31Z</cp:lastPrinted>
  <dcterms:created xsi:type="dcterms:W3CDTF">1999-03-12T20:31:53Z</dcterms:created>
  <dcterms:modified xsi:type="dcterms:W3CDTF">2011-10-20T19:57:24Z</dcterms:modified>
</cp:coreProperties>
</file>